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DieseArbeitsmappe"/>
  <bookViews>
    <workbookView xWindow="0" yWindow="0" windowWidth="19440" windowHeight="11760"/>
  </bookViews>
  <sheets>
    <sheet name="EPC+ Toolbox 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1"/>
  <c r="J117"/>
  <c r="E61"/>
  <c r="G61" s="1"/>
  <c r="E62"/>
  <c r="G62" s="1"/>
  <c r="E63"/>
  <c r="K63" s="1"/>
  <c r="E64"/>
  <c r="G64" s="1"/>
  <c r="E65"/>
  <c r="J81" s="1"/>
  <c r="E66"/>
  <c r="G66" s="1"/>
  <c r="E67"/>
  <c r="G67" s="1"/>
  <c r="E68"/>
  <c r="K68" s="1"/>
  <c r="E69"/>
  <c r="G69" s="1"/>
  <c r="E70"/>
  <c r="K70" s="1"/>
  <c r="E71"/>
  <c r="G71" s="1"/>
  <c r="E60"/>
  <c r="K76" s="1"/>
  <c r="D61"/>
  <c r="F61" s="1"/>
  <c r="D62"/>
  <c r="F62" s="1"/>
  <c r="D63"/>
  <c r="I63" s="1"/>
  <c r="D64"/>
  <c r="F64" s="1"/>
  <c r="D65"/>
  <c r="I65" s="1"/>
  <c r="D66"/>
  <c r="F66" s="1"/>
  <c r="D67"/>
  <c r="F67" s="1"/>
  <c r="D68"/>
  <c r="I68" s="1"/>
  <c r="D69"/>
  <c r="F69" s="1"/>
  <c r="D70"/>
  <c r="I70" s="1"/>
  <c r="D71"/>
  <c r="F71" s="1"/>
  <c r="D60"/>
  <c r="I76" s="1"/>
  <c r="F60" l="1"/>
  <c r="J65"/>
  <c r="F87"/>
  <c r="F78"/>
  <c r="F79"/>
  <c r="F82"/>
  <c r="F84"/>
  <c r="F86"/>
  <c r="G85"/>
  <c r="G82"/>
  <c r="G78"/>
  <c r="G79"/>
  <c r="G84"/>
  <c r="H66"/>
  <c r="H85"/>
  <c r="H82"/>
  <c r="H78"/>
  <c r="H79"/>
  <c r="H84"/>
  <c r="K87"/>
  <c r="I87"/>
  <c r="J86"/>
  <c r="K85"/>
  <c r="I85"/>
  <c r="J84"/>
  <c r="K83"/>
  <c r="I83"/>
  <c r="J82"/>
  <c r="K81"/>
  <c r="I81"/>
  <c r="J80"/>
  <c r="K79"/>
  <c r="I79"/>
  <c r="J78"/>
  <c r="K77"/>
  <c r="I77"/>
  <c r="G60"/>
  <c r="K60"/>
  <c r="F76"/>
  <c r="G76"/>
  <c r="J76"/>
  <c r="I60"/>
  <c r="K65"/>
  <c r="F80"/>
  <c r="F77"/>
  <c r="F81"/>
  <c r="F83"/>
  <c r="F85"/>
  <c r="G87"/>
  <c r="G83"/>
  <c r="G80"/>
  <c r="G77"/>
  <c r="G81"/>
  <c r="G86"/>
  <c r="H87"/>
  <c r="H83"/>
  <c r="H80"/>
  <c r="H77"/>
  <c r="H81"/>
  <c r="H86"/>
  <c r="J87"/>
  <c r="K86"/>
  <c r="I86"/>
  <c r="J85"/>
  <c r="K84"/>
  <c r="I84"/>
  <c r="J83"/>
  <c r="K82"/>
  <c r="I82"/>
  <c r="K80"/>
  <c r="I80"/>
  <c r="J79"/>
  <c r="K78"/>
  <c r="I78"/>
  <c r="J77"/>
  <c r="H60"/>
  <c r="J60"/>
  <c r="H76"/>
  <c r="H64"/>
  <c r="K64"/>
  <c r="J70"/>
  <c r="I66"/>
  <c r="H62"/>
  <c r="J68"/>
  <c r="I71"/>
  <c r="I69"/>
  <c r="I67"/>
  <c r="I64"/>
  <c r="I62"/>
  <c r="I61"/>
  <c r="H67"/>
  <c r="H69"/>
  <c r="K71"/>
  <c r="K67"/>
  <c r="J61"/>
  <c r="J63"/>
  <c r="H65"/>
  <c r="H71"/>
  <c r="H63"/>
  <c r="H68"/>
  <c r="H70"/>
  <c r="K69"/>
  <c r="K66"/>
  <c r="K62"/>
  <c r="K61"/>
  <c r="H61"/>
  <c r="F63"/>
  <c r="F68"/>
  <c r="G63"/>
  <c r="G68"/>
  <c r="J71"/>
  <c r="J69"/>
  <c r="J67"/>
  <c r="J64"/>
  <c r="J62"/>
  <c r="J66"/>
  <c r="F65"/>
  <c r="F70"/>
  <c r="G65"/>
  <c r="G70"/>
  <c r="J109" l="1"/>
  <c r="J110" s="1"/>
  <c r="J129"/>
  <c r="J130" s="1"/>
  <c r="J104"/>
  <c r="J100"/>
  <c r="J123"/>
  <c r="J128"/>
  <c r="J113"/>
  <c r="J122"/>
  <c r="J103" l="1"/>
  <c r="J112"/>
  <c r="J121"/>
  <c r="J127"/>
  <c r="J136" s="1"/>
  <c r="J101"/>
  <c r="J124"/>
  <c r="J143" l="1"/>
</calcChain>
</file>

<file path=xl/sharedStrings.xml><?xml version="1.0" encoding="utf-8"?>
<sst xmlns="http://schemas.openxmlformats.org/spreadsheetml/2006/main" count="140" uniqueCount="75">
  <si>
    <t>Baseline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</si>
  <si>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</si>
  <si>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</si>
  <si>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</si>
  <si>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</si>
  <si>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</si>
  <si>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</si>
  <si>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</si>
  <si>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</si>
  <si>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</si>
  <si>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</si>
  <si>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</si>
  <si>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</si>
  <si>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Rechnungen hier … ausblenden und Blattschutz</t>
  </si>
  <si>
    <t>months</t>
  </si>
  <si>
    <t>TRY</t>
  </si>
  <si>
    <t>heating</t>
  </si>
  <si>
    <t>HGT Base</t>
  </si>
  <si>
    <t>cooling</t>
  </si>
  <si>
    <t>KGT Base</t>
  </si>
  <si>
    <t>Temperature</t>
  </si>
  <si>
    <t>HGT TRY measure</t>
  </si>
  <si>
    <t>HGT TRY now</t>
  </si>
  <si>
    <t>KGT TRY measure</t>
  </si>
  <si>
    <t>KGT TRY now</t>
  </si>
  <si>
    <t>HGT 2014</t>
  </si>
  <si>
    <t>HGT TRY IST</t>
  </si>
  <si>
    <t>HGT TRY SOLL</t>
  </si>
  <si>
    <t>kWh</t>
  </si>
  <si>
    <t>%</t>
  </si>
  <si>
    <t>ventilation system</t>
  </si>
  <si>
    <t>€</t>
  </si>
  <si>
    <t>Tooblox 6: HLK Systeme</t>
  </si>
  <si>
    <t>DATENEINGABE</t>
  </si>
  <si>
    <t>ERGEBNISSE</t>
  </si>
  <si>
    <t>Heizung</t>
  </si>
  <si>
    <t>Kühlung</t>
  </si>
  <si>
    <t>Lüftung</t>
  </si>
  <si>
    <t>Gesamtergebnis</t>
  </si>
  <si>
    <t>kumulierte, normalisierte jährliche Energieeinsparung</t>
  </si>
  <si>
    <t>kumulierte jährliche Kosteneinsparung</t>
  </si>
  <si>
    <t>Bitte geben Sie Ihre Energietarife ein [€/kWh]</t>
  </si>
  <si>
    <t>Strom</t>
  </si>
  <si>
    <t xml:space="preserve">Heizung </t>
  </si>
  <si>
    <t>durchschnittliche Außentemperatur (Baseline-Jahr)</t>
  </si>
  <si>
    <t>durchschnittliche Außentemperatur (Testreferenzjahr)</t>
  </si>
  <si>
    <t>Maßnahme</t>
  </si>
  <si>
    <t>Temperatur [°C]</t>
  </si>
  <si>
    <t>Jänner</t>
  </si>
  <si>
    <t>Februar</t>
  </si>
  <si>
    <t>März</t>
  </si>
  <si>
    <t>Mai</t>
  </si>
  <si>
    <t>Juni</t>
  </si>
  <si>
    <t>Juli</t>
  </si>
  <si>
    <t>Oktober</t>
  </si>
  <si>
    <t>Dezember</t>
  </si>
  <si>
    <t>Heizenergieverbrauch der Baseline [kWh]</t>
  </si>
  <si>
    <t>Raumzieltemperatur [°C]</t>
  </si>
  <si>
    <t>Heizgrenztemperatur [°C]</t>
  </si>
  <si>
    <t>Kühlenergieverbrauch der Baseline [kWh]</t>
  </si>
  <si>
    <t>Kühlgrenztemperatur [°C]</t>
  </si>
  <si>
    <t>Raumzieltemperatur (Heizfall) [°C]</t>
  </si>
  <si>
    <t>Raumzieltemperatur (Kühlfall) [°C]</t>
  </si>
  <si>
    <t>elektrische Leistung Zuluftventilator [kW]</t>
  </si>
  <si>
    <t>elektrische Leistung Abluftventilator [kW]</t>
  </si>
  <si>
    <t>Betriebsstunden pro Jahr [h]</t>
  </si>
  <si>
    <t>normalisierter Baseline-Energieverbrauch</t>
  </si>
  <si>
    <t>relative Abweichung zu den Eingabeverbrauchsdaten</t>
  </si>
  <si>
    <t>normalisierte jährliche Energieeinsparung</t>
  </si>
  <si>
    <t>relative Energieeinsparung</t>
  </si>
  <si>
    <t>jährliche elektrische Energieeinsparung</t>
  </si>
  <si>
    <t>normalisierte jährliche Heizenergieeinsparung</t>
  </si>
  <si>
    <t>normalisierte jährliche Kühlenergieeinsparung</t>
  </si>
  <si>
    <t>normalisierter Heizenergieverbrauch der Baseline [kWh]</t>
  </si>
  <si>
    <t>normalisierter Kühlenergieverbrauch der Baseline [kWh]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</si>
</sst>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C2D086"/>
        <bgColor indexed="64"/>
      </patternFill>
    </fill>
    <fill>
      <patternFill patternType="solid">
        <fgColor rgb="FFE35114"/>
        <bgColor indexed="64"/>
      </patternFill>
    </fill>
    <fill>
      <patternFill patternType="solid">
        <fgColor rgb="FFF1845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E35114"/>
      </left>
      <right/>
      <top style="thin">
        <color rgb="FFE35114"/>
      </top>
      <bottom/>
      <diagonal/>
    </border>
    <border>
      <left/>
      <right/>
      <top style="thin">
        <color rgb="FFE35114"/>
      </top>
      <bottom/>
      <diagonal/>
    </border>
    <border>
      <left/>
      <right style="thin">
        <color rgb="FFE35114"/>
      </right>
      <top style="thin">
        <color rgb="FFE35114"/>
      </top>
      <bottom/>
      <diagonal/>
    </border>
    <border>
      <left style="thin">
        <color rgb="FFE35114"/>
      </left>
      <right/>
      <top/>
      <bottom/>
      <diagonal/>
    </border>
    <border>
      <left/>
      <right style="thin">
        <color rgb="FFE35114"/>
      </right>
      <top/>
      <bottom/>
      <diagonal/>
    </border>
    <border>
      <left style="thin">
        <color rgb="FFE35114"/>
      </left>
      <right/>
      <top style="thin">
        <color rgb="FFE35114"/>
      </top>
      <bottom style="thin">
        <color rgb="FFE35114"/>
      </bottom>
      <diagonal/>
    </border>
    <border>
      <left/>
      <right/>
      <top style="thin">
        <color rgb="FFE35114"/>
      </top>
      <bottom style="thin">
        <color rgb="FFE35114"/>
      </bottom>
      <diagonal/>
    </border>
    <border>
      <left/>
      <right style="thin">
        <color rgb="FFE35114"/>
      </right>
      <top style="thin">
        <color rgb="FFE35114"/>
      </top>
      <bottom style="thin">
        <color rgb="FFE3511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8" borderId="15" xfId="0" applyFill="1" applyBorder="1"/>
    <xf numFmtId="0" fontId="0" fillId="8" borderId="14" xfId="0" applyFill="1" applyBorder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0" fillId="10" borderId="2" xfId="0" applyFill="1" applyBorder="1"/>
    <xf numFmtId="0" fontId="0" fillId="10" borderId="3" xfId="0" applyFill="1" applyBorder="1"/>
    <xf numFmtId="0" fontId="0" fillId="10" borderId="5" xfId="0" applyFill="1" applyBorder="1"/>
    <xf numFmtId="0" fontId="0" fillId="10" borderId="0" xfId="0" applyFill="1" applyBorder="1"/>
    <xf numFmtId="0" fontId="1" fillId="10" borderId="8" xfId="0" applyFont="1" applyFill="1" applyBorder="1"/>
    <xf numFmtId="0" fontId="0" fillId="10" borderId="8" xfId="0" applyFill="1" applyBorder="1"/>
    <xf numFmtId="0" fontId="1" fillId="10" borderId="0" xfId="0" applyFont="1" applyFill="1" applyBorder="1" applyAlignment="1">
      <alignment horizontal="center" vertical="center"/>
    </xf>
    <xf numFmtId="0" fontId="0" fillId="10" borderId="4" xfId="0" applyFill="1" applyBorder="1"/>
    <xf numFmtId="0" fontId="0" fillId="10" borderId="6" xfId="0" applyFill="1" applyBorder="1"/>
    <xf numFmtId="0" fontId="3" fillId="0" borderId="0" xfId="0" applyFont="1" applyBorder="1"/>
    <xf numFmtId="0" fontId="3" fillId="0" borderId="3" xfId="0" applyFont="1" applyBorder="1"/>
    <xf numFmtId="0" fontId="3" fillId="0" borderId="8" xfId="0" applyFont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2" borderId="15" xfId="0" applyFill="1" applyBorder="1"/>
    <xf numFmtId="3" fontId="0" fillId="8" borderId="15" xfId="0" applyNumberFormat="1" applyFill="1" applyBorder="1"/>
    <xf numFmtId="0" fontId="0" fillId="10" borderId="7" xfId="0" applyFill="1" applyBorder="1"/>
    <xf numFmtId="0" fontId="0" fillId="10" borderId="9" xfId="0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3" xfId="0" applyNumberFormat="1" applyFill="1" applyBorder="1"/>
    <xf numFmtId="0" fontId="0" fillId="6" borderId="4" xfId="0" applyFill="1" applyBorder="1"/>
    <xf numFmtId="0" fontId="4" fillId="6" borderId="5" xfId="0" applyFont="1" applyFill="1" applyBorder="1"/>
    <xf numFmtId="0" fontId="4" fillId="6" borderId="0" xfId="0" applyFont="1" applyFill="1" applyBorder="1"/>
    <xf numFmtId="2" fontId="4" fillId="6" borderId="0" xfId="0" applyNumberFormat="1" applyFont="1" applyFill="1" applyBorder="1"/>
    <xf numFmtId="0" fontId="4" fillId="6" borderId="6" xfId="0" applyFont="1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3" fontId="0" fillId="6" borderId="0" xfId="0" applyNumberFormat="1" applyFill="1" applyBorder="1"/>
    <xf numFmtId="0" fontId="0" fillId="6" borderId="7" xfId="0" applyFill="1" applyBorder="1"/>
    <xf numFmtId="0" fontId="0" fillId="6" borderId="8" xfId="0" applyFill="1" applyBorder="1"/>
    <xf numFmtId="2" fontId="0" fillId="6" borderId="8" xfId="0" applyNumberFormat="1" applyFill="1" applyBorder="1"/>
    <xf numFmtId="0" fontId="0" fillId="6" borderId="9" xfId="0" applyFill="1" applyBorder="1"/>
    <xf numFmtId="3" fontId="0" fillId="8" borderId="13" xfId="0" applyNumberFormat="1" applyFill="1" applyBorder="1"/>
    <xf numFmtId="0" fontId="0" fillId="11" borderId="13" xfId="0" applyFill="1" applyBorder="1"/>
    <xf numFmtId="0" fontId="0" fillId="11" borderId="1" xfId="0" applyFill="1" applyBorder="1"/>
    <xf numFmtId="0" fontId="0" fillId="8" borderId="13" xfId="0" applyFill="1" applyBorder="1"/>
    <xf numFmtId="0" fontId="0" fillId="10" borderId="0" xfId="0" applyFill="1"/>
    <xf numFmtId="0" fontId="0" fillId="11" borderId="1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9" borderId="10" xfId="0" applyFont="1" applyFill="1" applyBorder="1"/>
    <xf numFmtId="0" fontId="1" fillId="9" borderId="11" xfId="0" applyFont="1" applyFill="1" applyBorder="1"/>
    <xf numFmtId="3" fontId="1" fillId="9" borderId="11" xfId="0" applyNumberFormat="1" applyFont="1" applyFill="1" applyBorder="1"/>
    <xf numFmtId="0" fontId="1" fillId="9" borderId="12" xfId="0" applyFont="1" applyFill="1" applyBorder="1"/>
    <xf numFmtId="0" fontId="5" fillId="9" borderId="11" xfId="0" applyFont="1" applyFill="1" applyBorder="1"/>
    <xf numFmtId="0" fontId="0" fillId="9" borderId="11" xfId="0" applyFill="1" applyBorder="1"/>
    <xf numFmtId="2" fontId="0" fillId="6" borderId="0" xfId="0" applyNumberFormat="1" applyFont="1" applyFill="1" applyBorder="1"/>
    <xf numFmtId="0" fontId="0" fillId="6" borderId="6" xfId="0" applyFont="1" applyFill="1" applyBorder="1"/>
    <xf numFmtId="0" fontId="0" fillId="6" borderId="0" xfId="0" applyFont="1" applyFill="1" applyBorder="1"/>
    <xf numFmtId="3" fontId="0" fillId="8" borderId="14" xfId="0" applyNumberFormat="1" applyFill="1" applyBorder="1"/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12" borderId="15" xfId="0" applyFill="1" applyBorder="1"/>
    <xf numFmtId="0" fontId="1" fillId="13" borderId="11" xfId="0" applyFont="1" applyFill="1" applyBorder="1"/>
    <xf numFmtId="0" fontId="0" fillId="10" borderId="23" xfId="0" applyFill="1" applyBorder="1"/>
    <xf numFmtId="0" fontId="0" fillId="10" borderId="24" xfId="0" applyFill="1" applyBorder="1"/>
    <xf numFmtId="0" fontId="0" fillId="10" borderId="26" xfId="0" applyFill="1" applyBorder="1"/>
    <xf numFmtId="0" fontId="1" fillId="3" borderId="28" xfId="0" applyFont="1" applyFill="1" applyBorder="1"/>
    <xf numFmtId="0" fontId="0" fillId="3" borderId="29" xfId="0" applyFill="1" applyBorder="1"/>
    <xf numFmtId="0" fontId="0" fillId="3" borderId="30" xfId="0" applyFill="1" applyBorder="1"/>
    <xf numFmtId="0" fontId="0" fillId="10" borderId="31" xfId="0" applyFill="1" applyBorder="1"/>
    <xf numFmtId="0" fontId="0" fillId="10" borderId="32" xfId="0" applyFill="1" applyBorder="1"/>
    <xf numFmtId="0" fontId="1" fillId="14" borderId="34" xfId="0" applyFont="1" applyFill="1" applyBorder="1"/>
    <xf numFmtId="0" fontId="1" fillId="14" borderId="35" xfId="0" applyFont="1" applyFill="1" applyBorder="1"/>
    <xf numFmtId="3" fontId="1" fillId="14" borderId="35" xfId="0" applyNumberFormat="1" applyFont="1" applyFill="1" applyBorder="1"/>
    <xf numFmtId="0" fontId="1" fillId="14" borderId="36" xfId="0" applyFont="1" applyFill="1" applyBorder="1"/>
    <xf numFmtId="0" fontId="0" fillId="10" borderId="27" xfId="0" applyFill="1" applyBorder="1"/>
    <xf numFmtId="0" fontId="0" fillId="10" borderId="25" xfId="0" applyFill="1" applyBorder="1"/>
    <xf numFmtId="0" fontId="0" fillId="10" borderId="33" xfId="0" applyFill="1" applyBorder="1"/>
    <xf numFmtId="0" fontId="0" fillId="12" borderId="13" xfId="0" applyFill="1" applyBorder="1"/>
    <xf numFmtId="0" fontId="0" fillId="12" borderId="14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2D086"/>
      <color rgb="FFE35114"/>
      <color rgb="FFF18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590550</xdr:colOff>
      <xdr:row>4</xdr:row>
      <xdr:rowOff>66675</xdr:rowOff>
    </xdr:from>
    <xdr:to>
      <xdr:col>11</xdr:col>
      <xdr:colOff>513364</xdr:colOff>
      <xdr:row>6</xdr:row>
      <xdr:rowOff>141453</xdr:rowOff>
    </xdr:to>
    <xdr:pic>
      <xdr:nvPicPr>
        <xdr:cNvPr id="5" name="0 Imagen" descr="EPCplus_white_outlin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790575"/>
          <a:ext cx="989614" cy="436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7-neue-Farben">
  <a:themeElements>
    <a:clrScheme name="e7 CK">
      <a:dk1>
        <a:srgbClr val="000000"/>
      </a:dk1>
      <a:lt1>
        <a:srgbClr val="FFFFFF"/>
      </a:lt1>
      <a:dk2>
        <a:srgbClr val="E35114"/>
      </a:dk2>
      <a:lt2>
        <a:srgbClr val="808080"/>
      </a:lt2>
      <a:accent1>
        <a:srgbClr val="005A8C"/>
      </a:accent1>
      <a:accent2>
        <a:srgbClr val="008278"/>
      </a:accent2>
      <a:accent3>
        <a:srgbClr val="91A541"/>
      </a:accent3>
      <a:accent4>
        <a:srgbClr val="FFDC00"/>
      </a:accent4>
      <a:accent5>
        <a:srgbClr val="E35114"/>
      </a:accent5>
      <a:accent6>
        <a:srgbClr val="A00000"/>
      </a:accent6>
      <a:hlink>
        <a:srgbClr val="E35114"/>
      </a:hlink>
      <a:folHlink>
        <a:srgbClr val="E35114"/>
      </a:folHlink>
    </a:clrScheme>
    <a:fontScheme name="e7 Folie Standa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AT" sz="32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AT" sz="32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e7 Folie Standard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e7 Folie Standard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e7 Folie Standard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e7 Folie Standard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e7 Folie Standard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e7 Folie Standard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e7 Folie Standard 13">
        <a:dk1>
          <a:srgbClr val="000000"/>
        </a:dk1>
        <a:lt1>
          <a:srgbClr val="FFFFFF"/>
        </a:lt1>
        <a:dk2>
          <a:srgbClr val="E35114"/>
        </a:dk2>
        <a:lt2>
          <a:srgbClr val="808080"/>
        </a:lt2>
        <a:accent1>
          <a:srgbClr val="9C9D9F"/>
        </a:accent1>
        <a:accent2>
          <a:srgbClr val="E35114"/>
        </a:accent2>
        <a:accent3>
          <a:srgbClr val="FFFFFF"/>
        </a:accent3>
        <a:accent4>
          <a:srgbClr val="000000"/>
        </a:accent4>
        <a:accent5>
          <a:srgbClr val="CBCCCD"/>
        </a:accent5>
        <a:accent6>
          <a:srgbClr val="CE4911"/>
        </a:accent6>
        <a:hlink>
          <a:srgbClr val="E35114"/>
        </a:hlink>
        <a:folHlink>
          <a:srgbClr val="E35114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="" xmlns:thm15="http://schemas.microsoft.com/office/thememl/2012/main" name="e7-neue-Farben" id="{056AA41A-99F5-4D2A-92C7-259D2EE1959D}" vid="{48754115-1C50-40B0-A9CD-7BBE86F5B8C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3:M148"/>
  <sheetViews>
    <sheetView showGridLines="0" tabSelected="1" zoomScaleNormal="100" workbookViewId="0">
      <selection activeCell="I141" sqref="I141"/>
    </sheetView>
  </sheetViews>
  <sheetFormatPr baseColWidth="10" defaultRowHeight="14.25"/>
  <cols>
    <col min="2" max="2" width="5.75" customWidth="1"/>
    <col min="6" max="6" width="14.125" customWidth="1"/>
    <col min="9" max="10" width="14.125" customWidth="1"/>
    <col min="11" max="11" width="14" customWidth="1"/>
    <col min="13" max="13" width="5.75" customWidth="1"/>
  </cols>
  <sheetData>
    <row r="3" spans="2:1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2:13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2:13">
      <c r="B5" s="16"/>
      <c r="C5" s="103" t="s">
        <v>32</v>
      </c>
      <c r="D5" s="104"/>
      <c r="E5" s="104"/>
      <c r="F5" s="104"/>
      <c r="G5" s="104"/>
      <c r="H5" s="104"/>
      <c r="I5" s="104"/>
      <c r="J5" s="104"/>
      <c r="K5" s="104"/>
      <c r="L5" s="105"/>
      <c r="M5" s="18"/>
    </row>
    <row r="6" spans="2:13">
      <c r="B6" s="16"/>
      <c r="C6" s="106"/>
      <c r="D6" s="107"/>
      <c r="E6" s="107"/>
      <c r="F6" s="107"/>
      <c r="G6" s="107"/>
      <c r="H6" s="107"/>
      <c r="I6" s="107"/>
      <c r="J6" s="107"/>
      <c r="K6" s="107"/>
      <c r="L6" s="108"/>
      <c r="M6" s="18"/>
    </row>
    <row r="7" spans="2:13">
      <c r="B7" s="16"/>
      <c r="C7" s="109"/>
      <c r="D7" s="110"/>
      <c r="E7" s="110"/>
      <c r="F7" s="110"/>
      <c r="G7" s="110"/>
      <c r="H7" s="110"/>
      <c r="I7" s="110"/>
      <c r="J7" s="110"/>
      <c r="K7" s="110"/>
      <c r="L7" s="111"/>
      <c r="M7" s="18"/>
    </row>
    <row r="8" spans="2:13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2:13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2:13" ht="15">
      <c r="B10" s="16"/>
      <c r="C10" s="10" t="s">
        <v>33</v>
      </c>
      <c r="D10" s="11"/>
      <c r="E10" s="11"/>
      <c r="F10" s="11"/>
      <c r="G10" s="11"/>
      <c r="H10" s="11"/>
      <c r="I10" s="11"/>
      <c r="J10" s="11"/>
      <c r="K10" s="11"/>
      <c r="L10" s="12"/>
      <c r="M10" s="18"/>
    </row>
    <row r="11" spans="2:13">
      <c r="B11" s="16"/>
      <c r="C11" s="24"/>
      <c r="D11" s="25"/>
      <c r="E11" s="25"/>
      <c r="F11" s="25"/>
      <c r="G11" s="25"/>
      <c r="H11" s="25"/>
      <c r="I11" s="2"/>
      <c r="J11" s="25"/>
      <c r="K11" s="25"/>
      <c r="L11" s="31"/>
      <c r="M11" s="18"/>
    </row>
    <row r="12" spans="2:13" ht="15">
      <c r="B12" s="54"/>
      <c r="C12" s="27"/>
      <c r="D12" s="27"/>
      <c r="E12" s="27"/>
      <c r="F12" s="27"/>
      <c r="G12" s="27"/>
      <c r="H12" s="27"/>
      <c r="I12" s="112" t="s">
        <v>0</v>
      </c>
      <c r="J12" s="30"/>
      <c r="K12" s="112" t="s">
        <v>46</v>
      </c>
      <c r="L12" s="32"/>
      <c r="M12" s="18"/>
    </row>
    <row r="13" spans="2:13" ht="15">
      <c r="B13" s="54"/>
      <c r="C13" s="27"/>
      <c r="D13" s="28" t="s">
        <v>43</v>
      </c>
      <c r="E13" s="28"/>
      <c r="F13" s="28"/>
      <c r="G13" s="28"/>
      <c r="H13" s="28"/>
      <c r="I13" s="113"/>
      <c r="J13" s="28"/>
      <c r="K13" s="113"/>
      <c r="L13" s="32"/>
      <c r="M13" s="18"/>
    </row>
    <row r="14" spans="2:13">
      <c r="B14" s="54"/>
      <c r="C14" s="27"/>
      <c r="D14" s="27"/>
      <c r="E14" s="27" t="s">
        <v>56</v>
      </c>
      <c r="F14" s="27"/>
      <c r="G14" s="27"/>
      <c r="H14" s="27"/>
      <c r="I14" s="74">
        <v>45890</v>
      </c>
      <c r="J14" s="27"/>
      <c r="K14" s="76"/>
      <c r="L14" s="32"/>
      <c r="M14" s="18"/>
    </row>
    <row r="15" spans="2:13">
      <c r="B15" s="54"/>
      <c r="C15" s="27"/>
      <c r="D15" s="27"/>
      <c r="E15" s="27" t="s">
        <v>57</v>
      </c>
      <c r="F15" s="27"/>
      <c r="G15" s="27"/>
      <c r="H15" s="27"/>
      <c r="I15" s="19">
        <v>24</v>
      </c>
      <c r="J15" s="27"/>
      <c r="K15" s="19">
        <v>23</v>
      </c>
      <c r="L15" s="32"/>
      <c r="M15" s="18"/>
    </row>
    <row r="16" spans="2:13">
      <c r="B16" s="54"/>
      <c r="C16" s="27"/>
      <c r="D16" s="27"/>
      <c r="E16" s="27" t="s">
        <v>58</v>
      </c>
      <c r="F16" s="27"/>
      <c r="G16" s="27"/>
      <c r="H16" s="27"/>
      <c r="I16" s="20">
        <v>15</v>
      </c>
      <c r="J16" s="27"/>
      <c r="K16" s="20">
        <v>12</v>
      </c>
      <c r="L16" s="32"/>
      <c r="M16" s="18"/>
    </row>
    <row r="17" spans="2:13">
      <c r="B17" s="54"/>
      <c r="C17" s="27"/>
      <c r="D17" s="27"/>
      <c r="E17" s="27"/>
      <c r="F17" s="27"/>
      <c r="G17" s="27"/>
      <c r="H17" s="27"/>
      <c r="I17" s="27"/>
      <c r="J17" s="27"/>
      <c r="K17" s="27"/>
      <c r="L17" s="32"/>
      <c r="M17" s="18"/>
    </row>
    <row r="18" spans="2:13" ht="15">
      <c r="B18" s="54"/>
      <c r="C18" s="27"/>
      <c r="D18" s="27"/>
      <c r="E18" s="27"/>
      <c r="F18" s="27"/>
      <c r="G18" s="27"/>
      <c r="H18" s="27"/>
      <c r="I18" s="112" t="s">
        <v>0</v>
      </c>
      <c r="J18" s="30"/>
      <c r="K18" s="112" t="s">
        <v>46</v>
      </c>
      <c r="L18" s="32"/>
      <c r="M18" s="18"/>
    </row>
    <row r="19" spans="2:13" ht="15">
      <c r="B19" s="54"/>
      <c r="C19" s="27"/>
      <c r="D19" s="28" t="s">
        <v>36</v>
      </c>
      <c r="E19" s="28"/>
      <c r="F19" s="28"/>
      <c r="G19" s="28"/>
      <c r="H19" s="28"/>
      <c r="I19" s="113"/>
      <c r="J19" s="28"/>
      <c r="K19" s="113"/>
      <c r="L19" s="32"/>
      <c r="M19" s="18"/>
    </row>
    <row r="20" spans="2:13">
      <c r="B20" s="54"/>
      <c r="C20" s="27"/>
      <c r="D20" s="27"/>
      <c r="E20" s="27" t="s">
        <v>59</v>
      </c>
      <c r="F20" s="27"/>
      <c r="G20" s="27"/>
      <c r="H20" s="27"/>
      <c r="I20" s="74">
        <v>23580</v>
      </c>
      <c r="J20" s="27"/>
      <c r="K20" s="76"/>
      <c r="L20" s="32"/>
      <c r="M20" s="18"/>
    </row>
    <row r="21" spans="2:13">
      <c r="B21" s="54"/>
      <c r="C21" s="27"/>
      <c r="D21" s="27"/>
      <c r="E21" s="27" t="s">
        <v>57</v>
      </c>
      <c r="F21" s="27"/>
      <c r="G21" s="27"/>
      <c r="H21" s="27"/>
      <c r="I21" s="19">
        <v>22</v>
      </c>
      <c r="J21" s="27"/>
      <c r="K21" s="19">
        <v>22.5</v>
      </c>
      <c r="L21" s="32"/>
      <c r="M21" s="18"/>
    </row>
    <row r="22" spans="2:13">
      <c r="B22" s="54"/>
      <c r="C22" s="27"/>
      <c r="D22" s="27"/>
      <c r="E22" s="27" t="s">
        <v>60</v>
      </c>
      <c r="F22" s="27"/>
      <c r="G22" s="27"/>
      <c r="H22" s="27"/>
      <c r="I22" s="20">
        <v>18</v>
      </c>
      <c r="J22" s="27"/>
      <c r="K22" s="20">
        <v>19</v>
      </c>
      <c r="L22" s="32"/>
      <c r="M22" s="18"/>
    </row>
    <row r="23" spans="2:13">
      <c r="B23" s="54"/>
      <c r="C23" s="27"/>
      <c r="D23" s="27"/>
      <c r="E23" s="27"/>
      <c r="F23" s="27"/>
      <c r="G23" s="27"/>
      <c r="H23" s="27"/>
      <c r="I23" s="27"/>
      <c r="J23" s="27"/>
      <c r="K23" s="27"/>
      <c r="L23" s="32"/>
      <c r="M23" s="18"/>
    </row>
    <row r="24" spans="2:13" ht="15">
      <c r="B24" s="54"/>
      <c r="C24" s="27"/>
      <c r="D24" s="27"/>
      <c r="E24" s="27"/>
      <c r="F24" s="27"/>
      <c r="G24" s="27"/>
      <c r="H24" s="27"/>
      <c r="I24" s="112" t="s">
        <v>0</v>
      </c>
      <c r="J24" s="30"/>
      <c r="K24" s="112" t="s">
        <v>46</v>
      </c>
      <c r="L24" s="32"/>
      <c r="M24" s="18"/>
    </row>
    <row r="25" spans="2:13" ht="15">
      <c r="B25" s="54"/>
      <c r="C25" s="27"/>
      <c r="D25" s="28" t="s">
        <v>37</v>
      </c>
      <c r="E25" s="29"/>
      <c r="F25" s="29"/>
      <c r="G25" s="29"/>
      <c r="H25" s="29"/>
      <c r="I25" s="113"/>
      <c r="J25" s="28"/>
      <c r="K25" s="113"/>
      <c r="L25" s="32"/>
      <c r="M25" s="18"/>
    </row>
    <row r="26" spans="2:13">
      <c r="B26" s="16"/>
      <c r="C26" s="26"/>
      <c r="D26" s="27"/>
      <c r="E26" s="27" t="s">
        <v>56</v>
      </c>
      <c r="F26" s="27"/>
      <c r="G26" s="27"/>
      <c r="H26" s="27"/>
      <c r="I26" s="55">
        <v>12580</v>
      </c>
      <c r="J26" s="27"/>
      <c r="K26" s="75"/>
      <c r="L26" s="32"/>
      <c r="M26" s="18"/>
    </row>
    <row r="27" spans="2:13">
      <c r="B27" s="16"/>
      <c r="C27" s="26"/>
      <c r="D27" s="27"/>
      <c r="E27" s="27" t="s">
        <v>59</v>
      </c>
      <c r="F27" s="27"/>
      <c r="G27" s="27"/>
      <c r="H27" s="27"/>
      <c r="I27" s="55">
        <v>4895</v>
      </c>
      <c r="J27" s="27"/>
      <c r="K27" s="79"/>
      <c r="L27" s="32"/>
      <c r="M27" s="18"/>
    </row>
    <row r="28" spans="2:13">
      <c r="B28" s="16"/>
      <c r="C28" s="26"/>
      <c r="D28" s="27"/>
      <c r="E28" s="27" t="s">
        <v>61</v>
      </c>
      <c r="F28" s="27"/>
      <c r="G28" s="27"/>
      <c r="H28" s="27"/>
      <c r="I28" s="19">
        <v>24</v>
      </c>
      <c r="J28" s="27"/>
      <c r="K28" s="19">
        <v>23</v>
      </c>
      <c r="L28" s="32"/>
      <c r="M28" s="18"/>
    </row>
    <row r="29" spans="2:13">
      <c r="B29" s="16"/>
      <c r="C29" s="26"/>
      <c r="D29" s="27"/>
      <c r="E29" s="27" t="s">
        <v>62</v>
      </c>
      <c r="F29" s="27"/>
      <c r="G29" s="27"/>
      <c r="H29" s="27"/>
      <c r="I29" s="19">
        <v>22</v>
      </c>
      <c r="J29" s="27"/>
      <c r="K29" s="19">
        <v>23</v>
      </c>
      <c r="L29" s="32"/>
      <c r="M29" s="18"/>
    </row>
    <row r="30" spans="2:13">
      <c r="B30" s="16"/>
      <c r="C30" s="26"/>
      <c r="D30" s="27"/>
      <c r="E30" s="27" t="s">
        <v>58</v>
      </c>
      <c r="F30" s="27"/>
      <c r="G30" s="27"/>
      <c r="H30" s="27"/>
      <c r="I30" s="19">
        <v>15</v>
      </c>
      <c r="J30" s="27"/>
      <c r="K30" s="19">
        <v>12</v>
      </c>
      <c r="L30" s="32"/>
      <c r="M30" s="18"/>
    </row>
    <row r="31" spans="2:13">
      <c r="B31" s="16"/>
      <c r="C31" s="26"/>
      <c r="D31" s="27"/>
      <c r="E31" s="27" t="s">
        <v>60</v>
      </c>
      <c r="F31" s="27"/>
      <c r="G31" s="27"/>
      <c r="H31" s="27"/>
      <c r="I31" s="19">
        <v>18</v>
      </c>
      <c r="J31" s="27"/>
      <c r="K31" s="19">
        <v>20</v>
      </c>
      <c r="L31" s="32"/>
      <c r="M31" s="18"/>
    </row>
    <row r="32" spans="2:13">
      <c r="B32" s="16"/>
      <c r="C32" s="26"/>
      <c r="D32" s="27"/>
      <c r="E32" s="27" t="s">
        <v>63</v>
      </c>
      <c r="F32" s="27"/>
      <c r="G32" s="27"/>
      <c r="H32" s="27"/>
      <c r="I32" s="19">
        <v>5.5</v>
      </c>
      <c r="J32" s="27"/>
      <c r="K32" s="19">
        <v>5</v>
      </c>
      <c r="L32" s="32"/>
      <c r="M32" s="18"/>
    </row>
    <row r="33" spans="2:13">
      <c r="B33" s="16"/>
      <c r="C33" s="26"/>
      <c r="D33" s="27"/>
      <c r="E33" s="27" t="s">
        <v>64</v>
      </c>
      <c r="F33" s="27"/>
      <c r="G33" s="27"/>
      <c r="H33" s="27"/>
      <c r="I33" s="19">
        <v>4.2</v>
      </c>
      <c r="J33" s="27"/>
      <c r="K33" s="19">
        <v>4</v>
      </c>
      <c r="L33" s="32"/>
      <c r="M33" s="18"/>
    </row>
    <row r="34" spans="2:13">
      <c r="B34" s="16"/>
      <c r="C34" s="26"/>
      <c r="D34" s="27"/>
      <c r="E34" s="27" t="s">
        <v>65</v>
      </c>
      <c r="F34" s="27"/>
      <c r="G34" s="27"/>
      <c r="H34" s="27"/>
      <c r="I34" s="99">
        <v>5250</v>
      </c>
      <c r="J34" s="27"/>
      <c r="K34" s="99">
        <v>4850</v>
      </c>
      <c r="L34" s="32"/>
      <c r="M34" s="18"/>
    </row>
    <row r="35" spans="2:13">
      <c r="B35" s="16"/>
      <c r="C35" s="26"/>
      <c r="D35" s="27"/>
      <c r="E35" s="27"/>
      <c r="F35" s="27"/>
      <c r="G35" s="27"/>
      <c r="H35" s="27"/>
      <c r="I35" s="27"/>
      <c r="J35" s="27"/>
      <c r="K35" s="27"/>
      <c r="L35" s="32"/>
      <c r="M35" s="18"/>
    </row>
    <row r="36" spans="2:13">
      <c r="B36" s="16"/>
      <c r="C36" s="26"/>
      <c r="D36" s="27"/>
      <c r="E36" s="27"/>
      <c r="F36" s="27"/>
      <c r="G36" s="27"/>
      <c r="H36" s="27"/>
      <c r="I36" s="27"/>
      <c r="J36" s="27"/>
      <c r="K36" s="27"/>
      <c r="L36" s="32"/>
      <c r="M36" s="18"/>
    </row>
    <row r="37" spans="2:13" ht="15">
      <c r="B37" s="16"/>
      <c r="C37" s="26"/>
      <c r="D37" s="100" t="s">
        <v>44</v>
      </c>
      <c r="E37" s="101"/>
      <c r="F37" s="101"/>
      <c r="G37" s="102"/>
      <c r="H37" s="100" t="s">
        <v>45</v>
      </c>
      <c r="I37" s="101"/>
      <c r="J37" s="101"/>
      <c r="K37" s="102"/>
      <c r="L37" s="32"/>
      <c r="M37" s="18"/>
    </row>
    <row r="38" spans="2:13">
      <c r="B38" s="16"/>
      <c r="C38" s="26"/>
      <c r="D38" s="26"/>
      <c r="E38" s="27"/>
      <c r="F38" s="27" t="s">
        <v>47</v>
      </c>
      <c r="G38" s="32"/>
      <c r="H38" s="26"/>
      <c r="I38" s="27"/>
      <c r="J38" s="27" t="s">
        <v>47</v>
      </c>
      <c r="K38" s="32"/>
      <c r="L38" s="32"/>
      <c r="M38" s="18"/>
    </row>
    <row r="39" spans="2:13">
      <c r="B39" s="16"/>
      <c r="C39" s="26"/>
      <c r="D39" s="26"/>
      <c r="E39" s="32" t="s">
        <v>48</v>
      </c>
      <c r="F39" s="77">
        <v>2.2000000000000002</v>
      </c>
      <c r="G39" s="32"/>
      <c r="H39" s="26"/>
      <c r="I39" s="32" t="s">
        <v>48</v>
      </c>
      <c r="J39" s="77">
        <v>0</v>
      </c>
      <c r="K39" s="32"/>
      <c r="L39" s="32"/>
      <c r="M39" s="18"/>
    </row>
    <row r="40" spans="2:13">
      <c r="B40" s="16"/>
      <c r="C40" s="26"/>
      <c r="D40" s="26"/>
      <c r="E40" s="32" t="s">
        <v>49</v>
      </c>
      <c r="F40" s="19">
        <v>4.0999999999999996</v>
      </c>
      <c r="G40" s="32"/>
      <c r="H40" s="26"/>
      <c r="I40" s="32" t="s">
        <v>49</v>
      </c>
      <c r="J40" s="19">
        <v>1.5</v>
      </c>
      <c r="K40" s="32"/>
      <c r="L40" s="32"/>
      <c r="M40" s="18"/>
    </row>
    <row r="41" spans="2:13">
      <c r="B41" s="16"/>
      <c r="C41" s="26"/>
      <c r="D41" s="26"/>
      <c r="E41" s="32" t="s">
        <v>50</v>
      </c>
      <c r="F41" s="19">
        <v>9.1999999999999993</v>
      </c>
      <c r="G41" s="32"/>
      <c r="H41" s="26"/>
      <c r="I41" s="32" t="s">
        <v>50</v>
      </c>
      <c r="J41" s="19">
        <v>5.6</v>
      </c>
      <c r="K41" s="32"/>
      <c r="L41" s="32"/>
      <c r="M41" s="18"/>
    </row>
    <row r="42" spans="2:13">
      <c r="B42" s="16"/>
      <c r="C42" s="26"/>
      <c r="D42" s="26"/>
      <c r="E42" s="32" t="s">
        <v>4</v>
      </c>
      <c r="F42" s="19">
        <v>12.6</v>
      </c>
      <c r="G42" s="32"/>
      <c r="H42" s="26"/>
      <c r="I42" s="32" t="s">
        <v>4</v>
      </c>
      <c r="J42" s="19">
        <v>9.9</v>
      </c>
      <c r="K42" s="32"/>
      <c r="L42" s="32"/>
      <c r="M42" s="18"/>
    </row>
    <row r="43" spans="2:13">
      <c r="B43" s="16"/>
      <c r="C43" s="26"/>
      <c r="D43" s="26"/>
      <c r="E43" s="32" t="s">
        <v>51</v>
      </c>
      <c r="F43" s="19">
        <v>14.9</v>
      </c>
      <c r="G43" s="32"/>
      <c r="H43" s="26"/>
      <c r="I43" s="32" t="s">
        <v>51</v>
      </c>
      <c r="J43" s="19">
        <v>15.1</v>
      </c>
      <c r="K43" s="32"/>
      <c r="L43" s="32"/>
      <c r="M43" s="18"/>
    </row>
    <row r="44" spans="2:13">
      <c r="B44" s="16"/>
      <c r="C44" s="26"/>
      <c r="D44" s="26"/>
      <c r="E44" s="32" t="s">
        <v>52</v>
      </c>
      <c r="F44" s="19">
        <v>19.600000000000001</v>
      </c>
      <c r="G44" s="32"/>
      <c r="H44" s="26"/>
      <c r="I44" s="32" t="s">
        <v>52</v>
      </c>
      <c r="J44" s="19">
        <v>18.100000000000001</v>
      </c>
      <c r="K44" s="32"/>
      <c r="L44" s="32"/>
      <c r="M44" s="18"/>
    </row>
    <row r="45" spans="2:13">
      <c r="B45" s="16"/>
      <c r="C45" s="26"/>
      <c r="D45" s="26"/>
      <c r="E45" s="32" t="s">
        <v>53</v>
      </c>
      <c r="F45" s="19">
        <v>21.9</v>
      </c>
      <c r="G45" s="32"/>
      <c r="H45" s="26"/>
      <c r="I45" s="32" t="s">
        <v>53</v>
      </c>
      <c r="J45" s="19">
        <v>20.100000000000001</v>
      </c>
      <c r="K45" s="32"/>
      <c r="L45" s="32"/>
      <c r="M45" s="18"/>
    </row>
    <row r="46" spans="2:13">
      <c r="B46" s="16"/>
      <c r="C46" s="26"/>
      <c r="D46" s="26"/>
      <c r="E46" s="32" t="s">
        <v>8</v>
      </c>
      <c r="F46" s="114">
        <v>19</v>
      </c>
      <c r="G46" s="32"/>
      <c r="H46" s="26"/>
      <c r="I46" s="32" t="s">
        <v>8</v>
      </c>
      <c r="J46" s="19">
        <v>19.600000000000001</v>
      </c>
      <c r="K46" s="32"/>
      <c r="L46" s="32"/>
      <c r="M46" s="18"/>
    </row>
    <row r="47" spans="2:13">
      <c r="B47" s="16"/>
      <c r="C47" s="26"/>
      <c r="D47" s="26"/>
      <c r="E47" s="32" t="s">
        <v>9</v>
      </c>
      <c r="F47" s="19">
        <v>15.9</v>
      </c>
      <c r="G47" s="32"/>
      <c r="H47" s="26"/>
      <c r="I47" s="32" t="s">
        <v>9</v>
      </c>
      <c r="J47" s="19">
        <v>15.1</v>
      </c>
      <c r="K47" s="32"/>
      <c r="L47" s="32"/>
      <c r="M47" s="18"/>
    </row>
    <row r="48" spans="2:13">
      <c r="B48" s="16"/>
      <c r="C48" s="26"/>
      <c r="D48" s="26"/>
      <c r="E48" s="32" t="s">
        <v>54</v>
      </c>
      <c r="F48" s="19">
        <v>12.2</v>
      </c>
      <c r="G48" s="32"/>
      <c r="H48" s="26"/>
      <c r="I48" s="32" t="s">
        <v>54</v>
      </c>
      <c r="J48" s="19">
        <v>9.9</v>
      </c>
      <c r="K48" s="32"/>
      <c r="L48" s="32"/>
      <c r="M48" s="18"/>
    </row>
    <row r="49" spans="2:13">
      <c r="B49" s="16"/>
      <c r="C49" s="26"/>
      <c r="D49" s="26"/>
      <c r="E49" s="32" t="s">
        <v>11</v>
      </c>
      <c r="F49" s="19">
        <v>8.1</v>
      </c>
      <c r="G49" s="32"/>
      <c r="H49" s="26"/>
      <c r="I49" s="32" t="s">
        <v>11</v>
      </c>
      <c r="J49" s="19">
        <v>4.5</v>
      </c>
      <c r="K49" s="32"/>
      <c r="L49" s="32"/>
      <c r="M49" s="18"/>
    </row>
    <row r="50" spans="2:13">
      <c r="B50" s="16"/>
      <c r="C50" s="26"/>
      <c r="D50" s="56"/>
      <c r="E50" s="57" t="s">
        <v>55</v>
      </c>
      <c r="F50" s="20">
        <v>3.9</v>
      </c>
      <c r="G50" s="57"/>
      <c r="H50" s="56"/>
      <c r="I50" s="57" t="s">
        <v>55</v>
      </c>
      <c r="J50" s="20">
        <v>1.5</v>
      </c>
      <c r="K50" s="57"/>
      <c r="L50" s="32"/>
      <c r="M50" s="18"/>
    </row>
    <row r="51" spans="2:13">
      <c r="B51" s="16"/>
      <c r="C51" s="56"/>
      <c r="D51" s="29"/>
      <c r="E51" s="29"/>
      <c r="F51" s="29"/>
      <c r="G51" s="29"/>
      <c r="H51" s="29"/>
      <c r="I51" s="29"/>
      <c r="J51" s="29"/>
      <c r="K51" s="29"/>
      <c r="L51" s="57"/>
      <c r="M51" s="18"/>
    </row>
    <row r="52" spans="2:13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8"/>
    </row>
    <row r="53" spans="2:13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2:13" hidden="1">
      <c r="B54" s="83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5"/>
    </row>
    <row r="55" spans="2:13" hidden="1">
      <c r="B55" s="86"/>
      <c r="C55" s="1" t="s">
        <v>13</v>
      </c>
      <c r="D55" s="2"/>
      <c r="E55" s="2"/>
      <c r="F55" s="2"/>
      <c r="G55" s="2"/>
      <c r="H55" s="2"/>
      <c r="I55" s="2"/>
      <c r="J55" s="2"/>
      <c r="K55" s="2"/>
      <c r="L55" s="3"/>
      <c r="M55" s="87"/>
    </row>
    <row r="56" spans="2:13" hidden="1">
      <c r="B56" s="86"/>
      <c r="C56" s="4"/>
      <c r="D56" s="5"/>
      <c r="E56" s="5"/>
      <c r="F56" s="5"/>
      <c r="G56" s="5"/>
      <c r="H56" s="5"/>
      <c r="I56" s="5"/>
      <c r="J56" s="5"/>
      <c r="K56" s="5"/>
      <c r="L56" s="6"/>
      <c r="M56" s="87"/>
    </row>
    <row r="57" spans="2:13" hidden="1">
      <c r="B57" s="86"/>
      <c r="C57" s="4"/>
      <c r="D57" s="5"/>
      <c r="E57" s="5"/>
      <c r="F57" s="5" t="s">
        <v>25</v>
      </c>
      <c r="G57" s="5" t="s">
        <v>27</v>
      </c>
      <c r="H57" s="5" t="s">
        <v>26</v>
      </c>
      <c r="I57" s="5"/>
      <c r="J57" s="5"/>
      <c r="K57" s="5"/>
      <c r="L57" s="6"/>
      <c r="M57" s="87"/>
    </row>
    <row r="58" spans="2:13" hidden="1">
      <c r="B58" s="86"/>
      <c r="C58" s="4"/>
      <c r="D58" s="21" t="s">
        <v>20</v>
      </c>
      <c r="E58" s="34"/>
      <c r="F58" s="36" t="s">
        <v>16</v>
      </c>
      <c r="G58" s="37"/>
      <c r="H58" s="37"/>
      <c r="I58" s="45" t="s">
        <v>18</v>
      </c>
      <c r="J58" s="46"/>
      <c r="K58" s="47"/>
      <c r="L58" s="6"/>
      <c r="M58" s="87"/>
    </row>
    <row r="59" spans="2:13" hidden="1">
      <c r="B59" s="86"/>
      <c r="C59" s="4" t="s">
        <v>14</v>
      </c>
      <c r="D59" s="22" t="s">
        <v>0</v>
      </c>
      <c r="E59" s="33" t="s">
        <v>15</v>
      </c>
      <c r="F59" s="39" t="s">
        <v>17</v>
      </c>
      <c r="G59" s="40" t="s">
        <v>21</v>
      </c>
      <c r="H59" s="40" t="s">
        <v>22</v>
      </c>
      <c r="I59" s="48" t="s">
        <v>19</v>
      </c>
      <c r="J59" s="49" t="s">
        <v>23</v>
      </c>
      <c r="K59" s="50" t="s">
        <v>24</v>
      </c>
      <c r="L59" s="6"/>
      <c r="M59" s="87"/>
    </row>
    <row r="60" spans="2:13" hidden="1">
      <c r="B60" s="86"/>
      <c r="C60" s="4" t="s">
        <v>1</v>
      </c>
      <c r="D60" s="22">
        <f>F39</f>
        <v>2.2000000000000002</v>
      </c>
      <c r="E60" s="33">
        <f t="shared" ref="E60:E71" si="0">J39</f>
        <v>0</v>
      </c>
      <c r="F60" s="39">
        <f>IF(D60&gt;$I$16,0,($I$15-D60)*31)</f>
        <v>675.80000000000007</v>
      </c>
      <c r="G60" s="40">
        <f>IF(E60&gt;$K$16,0,($K$15-E60)*31)</f>
        <v>713</v>
      </c>
      <c r="H60" s="40">
        <f>IF(E60&gt;$I$16,0,($I$15-E60)*31)</f>
        <v>744</v>
      </c>
      <c r="I60" s="48">
        <f>IF(D60&lt;$I$22,0,($I$21-D60)*31)</f>
        <v>0</v>
      </c>
      <c r="J60" s="49">
        <f>IF(E60&lt;$K$22,0,($K$21-E60)*31)</f>
        <v>0</v>
      </c>
      <c r="K60" s="50">
        <f>IF(E60&lt;$I$22,0,($I$21-E60)*31)</f>
        <v>0</v>
      </c>
      <c r="L60" s="6"/>
      <c r="M60" s="87"/>
    </row>
    <row r="61" spans="2:13" hidden="1">
      <c r="B61" s="86"/>
      <c r="C61" s="4" t="s">
        <v>2</v>
      </c>
      <c r="D61" s="22">
        <f t="shared" ref="D61:D71" si="1">F40</f>
        <v>4.0999999999999996</v>
      </c>
      <c r="E61" s="33">
        <f t="shared" si="0"/>
        <v>1.5</v>
      </c>
      <c r="F61" s="39">
        <f>IF(D61&gt;$I$16,0,($I$15-D61)*28)</f>
        <v>557.19999999999993</v>
      </c>
      <c r="G61" s="40">
        <f>IF(E61&gt;$K$16,0,($K$15-E61)*28)</f>
        <v>602</v>
      </c>
      <c r="H61" s="40">
        <f>IF(E61&gt;$I$16,0,($I$15-E61)*28)</f>
        <v>630</v>
      </c>
      <c r="I61" s="48">
        <f>IF(D61&lt;$I$22,0,($I$21-D61)*28)</f>
        <v>0</v>
      </c>
      <c r="J61" s="49">
        <f>IF(E61&lt;$K$22,0,($K$21-E61)*28)</f>
        <v>0</v>
      </c>
      <c r="K61" s="50">
        <f>IF(E61&lt;$I$22,0,($I$21-E61)*28)</f>
        <v>0</v>
      </c>
      <c r="L61" s="6"/>
      <c r="M61" s="87"/>
    </row>
    <row r="62" spans="2:13" hidden="1">
      <c r="B62" s="86"/>
      <c r="C62" s="4" t="s">
        <v>3</v>
      </c>
      <c r="D62" s="22">
        <f t="shared" si="1"/>
        <v>9.1999999999999993</v>
      </c>
      <c r="E62" s="33">
        <f t="shared" si="0"/>
        <v>5.6</v>
      </c>
      <c r="F62" s="39">
        <f>IF(D62&gt;$I$16,0,($I$15-D62)*31)</f>
        <v>458.8</v>
      </c>
      <c r="G62" s="40">
        <f>IF(E62&gt;$K$16,0,($K$15-E62)*31)</f>
        <v>539.4</v>
      </c>
      <c r="H62" s="40">
        <f>IF(E62&gt;$I$16,0,($I$15-E62)*31)</f>
        <v>570.4</v>
      </c>
      <c r="I62" s="48">
        <f>IF(D62&lt;$I$22,0,($I$21-D62)*31)</f>
        <v>0</v>
      </c>
      <c r="J62" s="49">
        <f>IF(E62&lt;$K$22,0,($K$21-E62)*31)</f>
        <v>0</v>
      </c>
      <c r="K62" s="50">
        <f t="shared" ref="K62:K71" si="2">IF(E62&lt;$I$22,0,($I$21-E62)*31)</f>
        <v>0</v>
      </c>
      <c r="L62" s="6"/>
      <c r="M62" s="87"/>
    </row>
    <row r="63" spans="2:13" hidden="1">
      <c r="B63" s="86"/>
      <c r="C63" s="4" t="s">
        <v>4</v>
      </c>
      <c r="D63" s="22">
        <f t="shared" si="1"/>
        <v>12.6</v>
      </c>
      <c r="E63" s="33">
        <f t="shared" si="0"/>
        <v>9.9</v>
      </c>
      <c r="F63" s="39">
        <f>IF(D63&gt;$I$16,0,($I$15-D63)*30)</f>
        <v>342</v>
      </c>
      <c r="G63" s="40">
        <f>IF(E63&gt;$K$16,0,($K$15-E63)*30)</f>
        <v>393</v>
      </c>
      <c r="H63" s="40">
        <f>IF(E63&gt;$I$16,0,($I$15-E63)*30)</f>
        <v>423</v>
      </c>
      <c r="I63" s="48">
        <f>IF(D63&lt;$I$22,0,($I$21-D63)*30)</f>
        <v>0</v>
      </c>
      <c r="J63" s="49">
        <f>IF(E63&lt;$K$22,0,($K$21-E63)*30)</f>
        <v>0</v>
      </c>
      <c r="K63" s="50">
        <f>IF(E63&lt;$I$22,0,($I$21-E63)*30)</f>
        <v>0</v>
      </c>
      <c r="L63" s="6"/>
      <c r="M63" s="87"/>
    </row>
    <row r="64" spans="2:13" hidden="1">
      <c r="B64" s="86"/>
      <c r="C64" s="4" t="s">
        <v>5</v>
      </c>
      <c r="D64" s="22">
        <f t="shared" si="1"/>
        <v>14.9</v>
      </c>
      <c r="E64" s="33">
        <f t="shared" si="0"/>
        <v>15.1</v>
      </c>
      <c r="F64" s="39">
        <f>IF(D64&gt;$I$16,0,($I$15-D64)*31)</f>
        <v>282.09999999999997</v>
      </c>
      <c r="G64" s="40">
        <f>IF(E64&gt;$K$16,0,($K$15-E64)*31)</f>
        <v>0</v>
      </c>
      <c r="H64" s="40">
        <f>IF(E64&gt;$I$16,0,($I$15-E64)*31)</f>
        <v>0</v>
      </c>
      <c r="I64" s="48">
        <f>IF(D64&lt;$I$22,0,($I$21-D64)*31)</f>
        <v>0</v>
      </c>
      <c r="J64" s="49">
        <f>IF(E64&lt;$K$22,0,($K$21-E64)*31)</f>
        <v>0</v>
      </c>
      <c r="K64" s="50">
        <f t="shared" si="2"/>
        <v>0</v>
      </c>
      <c r="L64" s="6"/>
      <c r="M64" s="87"/>
    </row>
    <row r="65" spans="2:13" hidden="1">
      <c r="B65" s="86"/>
      <c r="C65" s="4" t="s">
        <v>6</v>
      </c>
      <c r="D65" s="22">
        <f t="shared" si="1"/>
        <v>19.600000000000001</v>
      </c>
      <c r="E65" s="33">
        <f t="shared" si="0"/>
        <v>18.100000000000001</v>
      </c>
      <c r="F65" s="39">
        <f>IF(D65&gt;$I$16,0,($I$15-D65)*30)</f>
        <v>0</v>
      </c>
      <c r="G65" s="40">
        <f>IF(E65&gt;$K$16,0,($K$15-E65)*30)</f>
        <v>0</v>
      </c>
      <c r="H65" s="40">
        <f>IF(E65&gt;$I$16,0,($I$15-E65)*30)</f>
        <v>0</v>
      </c>
      <c r="I65" s="48">
        <f>IF(D65&lt;$I$22,0,($I$21-D65)*30)</f>
        <v>71.999999999999957</v>
      </c>
      <c r="J65" s="49">
        <f>IF(E65&lt;$K$22,0,($K$21-E65)*30)</f>
        <v>0</v>
      </c>
      <c r="K65" s="50">
        <f>IF(E65&lt;$I$22,0,($I$21-E65)*30)</f>
        <v>116.99999999999996</v>
      </c>
      <c r="L65" s="6"/>
      <c r="M65" s="87"/>
    </row>
    <row r="66" spans="2:13" hidden="1">
      <c r="B66" s="86"/>
      <c r="C66" s="4" t="s">
        <v>7</v>
      </c>
      <c r="D66" s="22">
        <f t="shared" si="1"/>
        <v>21.9</v>
      </c>
      <c r="E66" s="33">
        <f t="shared" si="0"/>
        <v>20.100000000000001</v>
      </c>
      <c r="F66" s="39">
        <f>IF(D66&gt;$I$16,0,($I$15-D66)*31)</f>
        <v>0</v>
      </c>
      <c r="G66" s="40">
        <f>IF(E66&gt;$K$16,0,($K$15-E66)*31)</f>
        <v>0</v>
      </c>
      <c r="H66" s="40">
        <f>IF(E66&gt;$I$16,0,($I$15-E66)*31)</f>
        <v>0</v>
      </c>
      <c r="I66" s="48">
        <f>IF(D66&lt;$I$22,0,($I$21-D66)*31)</f>
        <v>3.1000000000000441</v>
      </c>
      <c r="J66" s="49">
        <f>IF(E66&lt;$K$22,0,($K$21-E66)*31)</f>
        <v>74.399999999999949</v>
      </c>
      <c r="K66" s="50">
        <f t="shared" si="2"/>
        <v>58.899999999999956</v>
      </c>
      <c r="L66" s="6"/>
      <c r="M66" s="87"/>
    </row>
    <row r="67" spans="2:13" hidden="1">
      <c r="B67" s="86"/>
      <c r="C67" s="4" t="s">
        <v>8</v>
      </c>
      <c r="D67" s="22">
        <f t="shared" si="1"/>
        <v>19</v>
      </c>
      <c r="E67" s="33">
        <f t="shared" si="0"/>
        <v>19.600000000000001</v>
      </c>
      <c r="F67" s="39">
        <f>IF(D67&gt;$I$16,0,($I$15-D67)*31)</f>
        <v>0</v>
      </c>
      <c r="G67" s="40">
        <f>IF(E67&gt;$K$16,0,($K$15-E67)*31)</f>
        <v>0</v>
      </c>
      <c r="H67" s="40">
        <f t="shared" ref="H67:H71" si="3">IF(E67&gt;$I$16,0,($I$15-E67)*31)</f>
        <v>0</v>
      </c>
      <c r="I67" s="48">
        <f>IF(D67&lt;$I$22,0,($I$21-D67)*31)</f>
        <v>93</v>
      </c>
      <c r="J67" s="49">
        <f>IF(E67&lt;$K$22,0,($K$21-E67)*31)</f>
        <v>89.899999999999949</v>
      </c>
      <c r="K67" s="50">
        <f t="shared" si="2"/>
        <v>74.399999999999949</v>
      </c>
      <c r="L67" s="6"/>
      <c r="M67" s="87"/>
    </row>
    <row r="68" spans="2:13" hidden="1">
      <c r="B68" s="86"/>
      <c r="C68" s="4" t="s">
        <v>9</v>
      </c>
      <c r="D68" s="22">
        <f t="shared" si="1"/>
        <v>15.9</v>
      </c>
      <c r="E68" s="33">
        <f t="shared" si="0"/>
        <v>15.1</v>
      </c>
      <c r="F68" s="39">
        <f>IF(D68&gt;$I$16,0,($I$15-D68)*30)</f>
        <v>0</v>
      </c>
      <c r="G68" s="40">
        <f>IF(E68&gt;$K$16,0,($K$15-E68)*30)</f>
        <v>0</v>
      </c>
      <c r="H68" s="40">
        <f>IF(E68&gt;$I$16,0,($I$15-E68)*30)</f>
        <v>0</v>
      </c>
      <c r="I68" s="48">
        <f>IF(D68&lt;$I$22,0,($I$21-D68)*30)</f>
        <v>0</v>
      </c>
      <c r="J68" s="49">
        <f>IF(E68&lt;$K$22,0,($K$21-E68)*30)</f>
        <v>0</v>
      </c>
      <c r="K68" s="50">
        <f>IF(E68&lt;$I$22,0,($I$21-E68)*30)</f>
        <v>0</v>
      </c>
      <c r="L68" s="6"/>
      <c r="M68" s="87"/>
    </row>
    <row r="69" spans="2:13" hidden="1">
      <c r="B69" s="86"/>
      <c r="C69" s="4" t="s">
        <v>10</v>
      </c>
      <c r="D69" s="22">
        <f t="shared" si="1"/>
        <v>12.2</v>
      </c>
      <c r="E69" s="33">
        <f t="shared" si="0"/>
        <v>9.9</v>
      </c>
      <c r="F69" s="39">
        <f>IF(D69&gt;$I$16,0,($I$15-D69)*31)</f>
        <v>365.8</v>
      </c>
      <c r="G69" s="40">
        <f>IF(E69&gt;$K$16,0,($K$15-E69)*31)</f>
        <v>406.09999999999997</v>
      </c>
      <c r="H69" s="40">
        <f>IF(E69&gt;$I$16,0,($I$15-E69)*31)</f>
        <v>437.09999999999997</v>
      </c>
      <c r="I69" s="48">
        <f>IF(D69&lt;$I$22,0,($I$21-D69)*31)</f>
        <v>0</v>
      </c>
      <c r="J69" s="49">
        <f>IF(E69&lt;$K$22,0,($K$21-E69)*31)</f>
        <v>0</v>
      </c>
      <c r="K69" s="50">
        <f t="shared" si="2"/>
        <v>0</v>
      </c>
      <c r="L69" s="6"/>
      <c r="M69" s="87"/>
    </row>
    <row r="70" spans="2:13" hidden="1">
      <c r="B70" s="86"/>
      <c r="C70" s="4" t="s">
        <v>11</v>
      </c>
      <c r="D70" s="22">
        <f t="shared" si="1"/>
        <v>8.1</v>
      </c>
      <c r="E70" s="33">
        <f t="shared" si="0"/>
        <v>4.5</v>
      </c>
      <c r="F70" s="39">
        <f>IF(D70&gt;$I$16,0,($I$15-D70)*30)</f>
        <v>477</v>
      </c>
      <c r="G70" s="40">
        <f>IF(E70&gt;$K$16,0,($K$15-E70)*30)</f>
        <v>555</v>
      </c>
      <c r="H70" s="40">
        <f>IF(E70&gt;$I$16,0,($I$15-E70)*30)</f>
        <v>585</v>
      </c>
      <c r="I70" s="48">
        <f>IF(D70&lt;$I$22,0,($I$21-D70)*30)</f>
        <v>0</v>
      </c>
      <c r="J70" s="49">
        <f>IF(E70&lt;$K$22,0,($K$21-E70)*30)</f>
        <v>0</v>
      </c>
      <c r="K70" s="50">
        <f>IF(E70&lt;$I$22,0,($I$21-E70)*30)</f>
        <v>0</v>
      </c>
      <c r="L70" s="6"/>
      <c r="M70" s="87"/>
    </row>
    <row r="71" spans="2:13" hidden="1">
      <c r="B71" s="86"/>
      <c r="C71" s="4" t="s">
        <v>12</v>
      </c>
      <c r="D71" s="23">
        <f t="shared" si="1"/>
        <v>3.9</v>
      </c>
      <c r="E71" s="35">
        <f t="shared" si="0"/>
        <v>1.5</v>
      </c>
      <c r="F71" s="42">
        <f>IF(D71&gt;$I$16,0,($I$15-D71)*31)</f>
        <v>623.1</v>
      </c>
      <c r="G71" s="43">
        <f>IF(E71&gt;$K$16,0,($K$15-E71)*31)</f>
        <v>666.5</v>
      </c>
      <c r="H71" s="43">
        <f t="shared" si="3"/>
        <v>697.5</v>
      </c>
      <c r="I71" s="51">
        <f>IF(D71&lt;$I$22,0,($I$21-D71)*31)</f>
        <v>0</v>
      </c>
      <c r="J71" s="52">
        <f>IF(E71&lt;$K$22,0,($K$21-E71)*31)</f>
        <v>0</v>
      </c>
      <c r="K71" s="53">
        <f t="shared" si="2"/>
        <v>0</v>
      </c>
      <c r="L71" s="6"/>
      <c r="M71" s="87"/>
    </row>
    <row r="72" spans="2:13" hidden="1">
      <c r="B72" s="86"/>
      <c r="C72" s="4"/>
      <c r="D72" s="33"/>
      <c r="E72" s="33"/>
      <c r="F72" s="5"/>
      <c r="G72" s="5"/>
      <c r="H72" s="5"/>
      <c r="I72" s="5"/>
      <c r="J72" s="5"/>
      <c r="K72" s="5"/>
      <c r="L72" s="6"/>
      <c r="M72" s="87"/>
    </row>
    <row r="73" spans="2:13" hidden="1">
      <c r="B73" s="86"/>
      <c r="C73" s="4"/>
      <c r="D73" s="33"/>
      <c r="E73" s="33"/>
      <c r="F73" s="5" t="s">
        <v>30</v>
      </c>
      <c r="G73" s="5"/>
      <c r="H73" s="5"/>
      <c r="I73" s="5"/>
      <c r="J73" s="5"/>
      <c r="K73" s="5"/>
      <c r="L73" s="6"/>
      <c r="M73" s="87"/>
    </row>
    <row r="74" spans="2:13" hidden="1">
      <c r="B74" s="86"/>
      <c r="C74" s="4"/>
      <c r="D74" s="33"/>
      <c r="E74" s="33"/>
      <c r="F74" s="36" t="s">
        <v>16</v>
      </c>
      <c r="G74" s="37"/>
      <c r="H74" s="38"/>
      <c r="I74" s="45" t="s">
        <v>18</v>
      </c>
      <c r="J74" s="46"/>
      <c r="K74" s="47"/>
      <c r="L74" s="6"/>
      <c r="M74" s="87"/>
    </row>
    <row r="75" spans="2:13" hidden="1">
      <c r="B75" s="86"/>
      <c r="C75" s="4"/>
      <c r="D75" s="33"/>
      <c r="E75" s="33"/>
      <c r="F75" s="39" t="s">
        <v>17</v>
      </c>
      <c r="G75" s="40" t="s">
        <v>21</v>
      </c>
      <c r="H75" s="41" t="s">
        <v>22</v>
      </c>
      <c r="I75" s="48" t="s">
        <v>19</v>
      </c>
      <c r="J75" s="49" t="s">
        <v>23</v>
      </c>
      <c r="K75" s="50" t="s">
        <v>24</v>
      </c>
      <c r="L75" s="6"/>
      <c r="M75" s="87"/>
    </row>
    <row r="76" spans="2:13" hidden="1">
      <c r="B76" s="86"/>
      <c r="C76" s="4"/>
      <c r="D76" s="33"/>
      <c r="E76" s="33">
        <v>31</v>
      </c>
      <c r="F76" s="39">
        <f>IF(D60&gt;$I$30,0,($I$28-D60)*31)</f>
        <v>675.80000000000007</v>
      </c>
      <c r="G76" s="40">
        <f>IF(E60&gt;$K$30,0,($K$28-E60)*31)</f>
        <v>713</v>
      </c>
      <c r="H76" s="41">
        <f>IF(E60&gt;$I$30,0,($I$28-E60)*31)</f>
        <v>744</v>
      </c>
      <c r="I76" s="26">
        <f>IF(D60&lt;$I$31,0,($I$29-D60)*E76)</f>
        <v>0</v>
      </c>
      <c r="J76" s="27">
        <f>IF(E60&lt;$K$31,0,($K$29-E60)*E76)</f>
        <v>0</v>
      </c>
      <c r="K76" s="32">
        <f>IF(E60&lt;$I$31,0,($I$29-E60)*E76)</f>
        <v>0</v>
      </c>
      <c r="L76" s="6"/>
      <c r="M76" s="87"/>
    </row>
    <row r="77" spans="2:13" hidden="1">
      <c r="B77" s="86"/>
      <c r="C77" s="4"/>
      <c r="D77" s="33"/>
      <c r="E77" s="33">
        <v>28</v>
      </c>
      <c r="F77" s="39">
        <f>IF(D61&gt;$I$30,0,($I$28-D61)*28)</f>
        <v>557.19999999999993</v>
      </c>
      <c r="G77" s="40">
        <f>IF(E61&gt;$K$30,0,($K$28-E61)*28)</f>
        <v>602</v>
      </c>
      <c r="H77" s="41">
        <f>IF(E61&gt;$I$30,0,($I$28-E61)*28)</f>
        <v>630</v>
      </c>
      <c r="I77" s="26">
        <f t="shared" ref="I77:I87" si="4">IF(D61&lt;$I$31,0,($I$29-D61)*E77)</f>
        <v>0</v>
      </c>
      <c r="J77" s="27">
        <f t="shared" ref="J77:J87" si="5">IF(E61&lt;$K$31,0,($K$29-E61)*E77)</f>
        <v>0</v>
      </c>
      <c r="K77" s="32">
        <f t="shared" ref="K77:K87" si="6">IF(E61&lt;$I$31,0,($I$29-E61)*E77)</f>
        <v>0</v>
      </c>
      <c r="L77" s="6"/>
      <c r="M77" s="87"/>
    </row>
    <row r="78" spans="2:13" hidden="1">
      <c r="B78" s="86"/>
      <c r="C78" s="4"/>
      <c r="D78" s="33"/>
      <c r="E78" s="33">
        <v>31</v>
      </c>
      <c r="F78" s="39">
        <f t="shared" ref="F78:F87" si="7">IF(D62&gt;$I$30,0,($I$28-D62)*31)</f>
        <v>458.8</v>
      </c>
      <c r="G78" s="40">
        <f t="shared" ref="G78:G87" si="8">IF(E62&gt;$K$30,0,($K$28-E62)*31)</f>
        <v>539.4</v>
      </c>
      <c r="H78" s="41">
        <f t="shared" ref="H78:H87" si="9">IF(E62&gt;$I$30,0,($I$28-E62)*31)</f>
        <v>570.4</v>
      </c>
      <c r="I78" s="26">
        <f t="shared" si="4"/>
        <v>0</v>
      </c>
      <c r="J78" s="27">
        <f t="shared" si="5"/>
        <v>0</v>
      </c>
      <c r="K78" s="32">
        <f t="shared" si="6"/>
        <v>0</v>
      </c>
      <c r="L78" s="6"/>
      <c r="M78" s="87"/>
    </row>
    <row r="79" spans="2:13" hidden="1">
      <c r="B79" s="86"/>
      <c r="C79" s="4"/>
      <c r="D79" s="33"/>
      <c r="E79" s="33">
        <v>30</v>
      </c>
      <c r="F79" s="39">
        <f>IF(D63&gt;$I$30,0,($I$28-D63)*30)</f>
        <v>342</v>
      </c>
      <c r="G79" s="40">
        <f>IF(E63&gt;$K$30,0,($K$28-E63)*30)</f>
        <v>393</v>
      </c>
      <c r="H79" s="41">
        <f>IF(E63&gt;$I$30,0,($I$28-E63)*30)</f>
        <v>423</v>
      </c>
      <c r="I79" s="26">
        <f t="shared" si="4"/>
        <v>0</v>
      </c>
      <c r="J79" s="27">
        <f t="shared" si="5"/>
        <v>0</v>
      </c>
      <c r="K79" s="32">
        <f t="shared" si="6"/>
        <v>0</v>
      </c>
      <c r="L79" s="6"/>
      <c r="M79" s="87"/>
    </row>
    <row r="80" spans="2:13" hidden="1">
      <c r="B80" s="86"/>
      <c r="C80" s="4"/>
      <c r="D80" s="33"/>
      <c r="E80" s="33">
        <v>31</v>
      </c>
      <c r="F80" s="39">
        <f t="shared" si="7"/>
        <v>282.09999999999997</v>
      </c>
      <c r="G80" s="40">
        <f t="shared" si="8"/>
        <v>0</v>
      </c>
      <c r="H80" s="41">
        <f t="shared" si="9"/>
        <v>0</v>
      </c>
      <c r="I80" s="26">
        <f t="shared" si="4"/>
        <v>0</v>
      </c>
      <c r="J80" s="27">
        <f t="shared" si="5"/>
        <v>0</v>
      </c>
      <c r="K80" s="32">
        <f t="shared" si="6"/>
        <v>0</v>
      </c>
      <c r="L80" s="6"/>
      <c r="M80" s="87"/>
    </row>
    <row r="81" spans="2:13" hidden="1">
      <c r="B81" s="86"/>
      <c r="C81" s="4"/>
      <c r="D81" s="33"/>
      <c r="E81" s="33">
        <v>30</v>
      </c>
      <c r="F81" s="39">
        <f>IF(D65&gt;$I$30,0,($I$28-D65)*30)</f>
        <v>0</v>
      </c>
      <c r="G81" s="40">
        <f>IF(E65&gt;$K$30,0,($K$28-E65)*30)</f>
        <v>0</v>
      </c>
      <c r="H81" s="41">
        <f>IF(E65&gt;$I$30,0,($I$28-E65)*30)</f>
        <v>0</v>
      </c>
      <c r="I81" s="26">
        <f t="shared" si="4"/>
        <v>71.999999999999957</v>
      </c>
      <c r="J81" s="27">
        <f t="shared" si="5"/>
        <v>0</v>
      </c>
      <c r="K81" s="32">
        <f t="shared" si="6"/>
        <v>116.99999999999996</v>
      </c>
      <c r="L81" s="6"/>
      <c r="M81" s="87"/>
    </row>
    <row r="82" spans="2:13" hidden="1">
      <c r="B82" s="86"/>
      <c r="C82" s="4"/>
      <c r="D82" s="33"/>
      <c r="E82" s="33">
        <v>31</v>
      </c>
      <c r="F82" s="39">
        <f>IF(D66&gt;$I$30,0,($I$28-D66)*31)</f>
        <v>0</v>
      </c>
      <c r="G82" s="40">
        <f t="shared" si="8"/>
        <v>0</v>
      </c>
      <c r="H82" s="41">
        <f t="shared" si="9"/>
        <v>0</v>
      </c>
      <c r="I82" s="26">
        <f t="shared" si="4"/>
        <v>3.1000000000000441</v>
      </c>
      <c r="J82" s="27">
        <f t="shared" si="5"/>
        <v>89.899999999999949</v>
      </c>
      <c r="K82" s="32">
        <f t="shared" si="6"/>
        <v>58.899999999999956</v>
      </c>
      <c r="L82" s="6"/>
      <c r="M82" s="87"/>
    </row>
    <row r="83" spans="2:13" hidden="1">
      <c r="B83" s="86"/>
      <c r="C83" s="4"/>
      <c r="D83" s="33"/>
      <c r="E83" s="33">
        <v>31</v>
      </c>
      <c r="F83" s="39">
        <f>IF(D67&gt;$I$30,0,($I$28-D67)*31)</f>
        <v>0</v>
      </c>
      <c r="G83" s="40">
        <f t="shared" si="8"/>
        <v>0</v>
      </c>
      <c r="H83" s="41">
        <f t="shared" si="9"/>
        <v>0</v>
      </c>
      <c r="I83" s="26">
        <f t="shared" si="4"/>
        <v>93</v>
      </c>
      <c r="J83" s="27">
        <f t="shared" si="5"/>
        <v>0</v>
      </c>
      <c r="K83" s="32">
        <f t="shared" si="6"/>
        <v>74.399999999999949</v>
      </c>
      <c r="L83" s="6"/>
      <c r="M83" s="87"/>
    </row>
    <row r="84" spans="2:13" hidden="1">
      <c r="B84" s="86"/>
      <c r="C84" s="4"/>
      <c r="D84" s="33"/>
      <c r="E84" s="33">
        <v>30</v>
      </c>
      <c r="F84" s="39">
        <f>IF(D68&gt;$I$30,0,($I$28-D68)*30)</f>
        <v>0</v>
      </c>
      <c r="G84" s="40">
        <f>IF(E68&gt;$K$30,0,($K$28-E68)*30)</f>
        <v>0</v>
      </c>
      <c r="H84" s="41">
        <f>IF(E68&gt;$I$30,0,($I$28-E68)*30)</f>
        <v>0</v>
      </c>
      <c r="I84" s="26">
        <f t="shared" si="4"/>
        <v>0</v>
      </c>
      <c r="J84" s="27">
        <f t="shared" si="5"/>
        <v>0</v>
      </c>
      <c r="K84" s="32">
        <f t="shared" si="6"/>
        <v>0</v>
      </c>
      <c r="L84" s="6"/>
      <c r="M84" s="87"/>
    </row>
    <row r="85" spans="2:13" hidden="1">
      <c r="B85" s="86"/>
      <c r="C85" s="4"/>
      <c r="D85" s="33"/>
      <c r="E85" s="33">
        <v>31</v>
      </c>
      <c r="F85" s="39">
        <f>IF(D69&gt;$I$30,0,($I$28-D69)*31)</f>
        <v>365.8</v>
      </c>
      <c r="G85" s="40">
        <f t="shared" si="8"/>
        <v>406.09999999999997</v>
      </c>
      <c r="H85" s="41">
        <f t="shared" si="9"/>
        <v>437.09999999999997</v>
      </c>
      <c r="I85" s="26">
        <f t="shared" si="4"/>
        <v>0</v>
      </c>
      <c r="J85" s="27">
        <f t="shared" si="5"/>
        <v>0</v>
      </c>
      <c r="K85" s="32">
        <f t="shared" si="6"/>
        <v>0</v>
      </c>
      <c r="L85" s="6"/>
      <c r="M85" s="87"/>
    </row>
    <row r="86" spans="2:13" hidden="1">
      <c r="B86" s="86"/>
      <c r="C86" s="4"/>
      <c r="D86" s="33"/>
      <c r="E86" s="33">
        <v>30</v>
      </c>
      <c r="F86" s="39">
        <f>IF(D70&gt;$I$30,0,($I$28-D70)*30)</f>
        <v>477</v>
      </c>
      <c r="G86" s="40">
        <f>IF(E70&gt;$K$30,0,($K$28-E70)*30)</f>
        <v>555</v>
      </c>
      <c r="H86" s="41">
        <f>IF(E70&gt;$I$30,0,($I$28-E70)*30)</f>
        <v>585</v>
      </c>
      <c r="I86" s="26">
        <f t="shared" si="4"/>
        <v>0</v>
      </c>
      <c r="J86" s="27">
        <f t="shared" si="5"/>
        <v>0</v>
      </c>
      <c r="K86" s="32">
        <f t="shared" si="6"/>
        <v>0</v>
      </c>
      <c r="L86" s="6"/>
      <c r="M86" s="87"/>
    </row>
    <row r="87" spans="2:13" hidden="1">
      <c r="B87" s="86"/>
      <c r="C87" s="4"/>
      <c r="D87" s="33"/>
      <c r="E87" s="33">
        <v>31</v>
      </c>
      <c r="F87" s="42">
        <f t="shared" si="7"/>
        <v>623.1</v>
      </c>
      <c r="G87" s="43">
        <f t="shared" si="8"/>
        <v>666.5</v>
      </c>
      <c r="H87" s="44">
        <f t="shared" si="9"/>
        <v>697.5</v>
      </c>
      <c r="I87" s="56">
        <f t="shared" si="4"/>
        <v>0</v>
      </c>
      <c r="J87" s="29">
        <f t="shared" si="5"/>
        <v>0</v>
      </c>
      <c r="K87" s="57">
        <f t="shared" si="6"/>
        <v>0</v>
      </c>
      <c r="L87" s="6"/>
      <c r="M87" s="87"/>
    </row>
    <row r="88" spans="2:13" hidden="1">
      <c r="B88" s="86"/>
      <c r="C88" s="4"/>
      <c r="D88" s="33"/>
      <c r="E88" s="33"/>
      <c r="F88" s="5"/>
      <c r="G88" s="5"/>
      <c r="H88" s="5"/>
      <c r="I88" s="5"/>
      <c r="J88" s="5"/>
      <c r="K88" s="5"/>
      <c r="L88" s="6"/>
      <c r="M88" s="87"/>
    </row>
    <row r="89" spans="2:13" hidden="1">
      <c r="B89" s="86"/>
      <c r="C89" s="4"/>
      <c r="D89" s="33"/>
      <c r="E89" s="33"/>
      <c r="F89" s="5"/>
      <c r="G89" s="5"/>
      <c r="H89" s="5"/>
      <c r="I89" s="5"/>
      <c r="J89" s="5"/>
      <c r="K89" s="5"/>
      <c r="L89" s="6"/>
      <c r="M89" s="87"/>
    </row>
    <row r="90" spans="2:13" hidden="1">
      <c r="B90" s="86"/>
      <c r="C90" s="4"/>
      <c r="D90" s="33"/>
      <c r="E90" s="33"/>
      <c r="F90" s="5"/>
      <c r="G90" s="5"/>
      <c r="H90" s="5"/>
      <c r="I90" s="5"/>
      <c r="J90" s="5"/>
      <c r="K90" s="5"/>
      <c r="L90" s="6"/>
      <c r="M90" s="87"/>
    </row>
    <row r="91" spans="2:13" hidden="1">
      <c r="B91" s="86"/>
      <c r="C91" s="4"/>
      <c r="D91" s="33"/>
      <c r="E91" s="33"/>
      <c r="F91" s="5"/>
      <c r="G91" s="5"/>
      <c r="H91" s="5"/>
      <c r="I91" s="5"/>
      <c r="J91" s="5"/>
      <c r="K91" s="5"/>
      <c r="L91" s="6"/>
      <c r="M91" s="87"/>
    </row>
    <row r="92" spans="2:13" hidden="1">
      <c r="B92" s="86"/>
      <c r="C92" s="4"/>
      <c r="D92" s="33"/>
      <c r="E92" s="33"/>
      <c r="F92" s="5"/>
      <c r="G92" s="5"/>
      <c r="H92" s="5"/>
      <c r="I92" s="5"/>
      <c r="J92" s="5"/>
      <c r="K92" s="5"/>
      <c r="L92" s="6"/>
      <c r="M92" s="87"/>
    </row>
    <row r="93" spans="2:13" hidden="1">
      <c r="B93" s="86"/>
      <c r="C93" s="4"/>
      <c r="D93" s="33"/>
      <c r="E93" s="33"/>
      <c r="F93" s="5"/>
      <c r="G93" s="5"/>
      <c r="H93" s="5"/>
      <c r="I93" s="5"/>
      <c r="J93" s="5"/>
      <c r="K93" s="5"/>
      <c r="L93" s="6"/>
      <c r="M93" s="87"/>
    </row>
    <row r="94" spans="2:13" hidden="1">
      <c r="B94" s="86"/>
      <c r="C94" s="4"/>
      <c r="D94" s="5"/>
      <c r="E94" s="5"/>
      <c r="F94" s="5"/>
      <c r="G94" s="5"/>
      <c r="H94" s="5"/>
      <c r="I94" s="5"/>
      <c r="J94" s="5"/>
      <c r="K94" s="5"/>
      <c r="L94" s="6"/>
      <c r="M94" s="87"/>
    </row>
    <row r="95" spans="2:13" hidden="1">
      <c r="B95" s="86"/>
      <c r="C95" s="7"/>
      <c r="D95" s="8"/>
      <c r="E95" s="8"/>
      <c r="F95" s="8"/>
      <c r="G95" s="8"/>
      <c r="H95" s="8"/>
      <c r="I95" s="8"/>
      <c r="J95" s="8"/>
      <c r="K95" s="8"/>
      <c r="L95" s="9"/>
      <c r="M95" s="87"/>
    </row>
    <row r="96" spans="2:13" ht="15" hidden="1" thickBot="1">
      <c r="B96" s="88"/>
      <c r="C96" s="5"/>
      <c r="D96" s="5"/>
      <c r="E96" s="5"/>
      <c r="F96" s="5"/>
      <c r="G96" s="5"/>
      <c r="H96" s="5"/>
      <c r="I96" s="5"/>
      <c r="J96" s="5"/>
      <c r="K96" s="5"/>
      <c r="L96" s="5"/>
      <c r="M96" s="89"/>
    </row>
    <row r="97" spans="2:13" ht="15">
      <c r="B97" s="54"/>
      <c r="C97" s="10" t="s">
        <v>34</v>
      </c>
      <c r="D97" s="115"/>
      <c r="E97" s="11"/>
      <c r="F97" s="11"/>
      <c r="G97" s="11"/>
      <c r="H97" s="11"/>
      <c r="I97" s="11"/>
      <c r="J97" s="11"/>
      <c r="K97" s="11"/>
      <c r="L97" s="12"/>
      <c r="M97" s="54"/>
    </row>
    <row r="98" spans="2:13">
      <c r="B98" s="54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54"/>
    </row>
    <row r="99" spans="2:13" ht="15">
      <c r="B99" s="54"/>
      <c r="C99" s="78"/>
      <c r="D99" s="28" t="s">
        <v>35</v>
      </c>
      <c r="E99" s="29"/>
      <c r="F99" s="29"/>
      <c r="G99" s="29"/>
      <c r="H99" s="29"/>
      <c r="I99" s="29"/>
      <c r="J99" s="29"/>
      <c r="K99" s="29"/>
      <c r="L99" s="78"/>
      <c r="M99" s="54"/>
    </row>
    <row r="100" spans="2:13">
      <c r="B100" s="54"/>
      <c r="C100" s="78"/>
      <c r="D100" s="78"/>
      <c r="E100" s="78"/>
      <c r="F100" s="58" t="s">
        <v>66</v>
      </c>
      <c r="G100" s="59"/>
      <c r="H100" s="59"/>
      <c r="I100" s="59"/>
      <c r="J100" s="60">
        <f>I14*(SUM(H60:H71)/(SUM(F60:F71)))</f>
        <v>49593.429054947381</v>
      </c>
      <c r="K100" s="61" t="s">
        <v>28</v>
      </c>
      <c r="L100" s="78"/>
      <c r="M100" s="54"/>
    </row>
    <row r="101" spans="2:13">
      <c r="B101" s="54"/>
      <c r="C101" s="78"/>
      <c r="D101" s="78"/>
      <c r="E101" s="78"/>
      <c r="F101" s="62" t="s">
        <v>67</v>
      </c>
      <c r="G101" s="63"/>
      <c r="H101" s="63"/>
      <c r="I101" s="63"/>
      <c r="J101" s="64">
        <f>(J100/I14-1)*100</f>
        <v>8.0702311068803212</v>
      </c>
      <c r="K101" s="65" t="s">
        <v>29</v>
      </c>
      <c r="L101" s="78"/>
      <c r="M101" s="54"/>
    </row>
    <row r="102" spans="2:13">
      <c r="B102" s="54"/>
      <c r="C102" s="78"/>
      <c r="D102" s="78"/>
      <c r="E102" s="78"/>
      <c r="F102" s="66"/>
      <c r="G102" s="67"/>
      <c r="H102" s="67"/>
      <c r="I102" s="67"/>
      <c r="J102" s="67"/>
      <c r="K102" s="68"/>
      <c r="L102" s="78"/>
      <c r="M102" s="54"/>
    </row>
    <row r="103" spans="2:13" ht="15">
      <c r="B103" s="54"/>
      <c r="C103" s="78"/>
      <c r="D103" s="78"/>
      <c r="E103" s="78"/>
      <c r="F103" s="90" t="s">
        <v>68</v>
      </c>
      <c r="G103" s="91"/>
      <c r="H103" s="91"/>
      <c r="I103" s="91"/>
      <c r="J103" s="92">
        <f>J100*J104/100</f>
        <v>2572.4998677878284</v>
      </c>
      <c r="K103" s="93" t="s">
        <v>28</v>
      </c>
      <c r="L103" s="78"/>
      <c r="M103" s="54"/>
    </row>
    <row r="104" spans="2:13">
      <c r="B104" s="54"/>
      <c r="C104" s="78"/>
      <c r="D104" s="78"/>
      <c r="E104" s="78"/>
      <c r="F104" s="70" t="s">
        <v>69</v>
      </c>
      <c r="G104" s="71"/>
      <c r="H104" s="71"/>
      <c r="I104" s="71"/>
      <c r="J104" s="72">
        <f>(1-SUM(G60:G71)/SUM(H60:H71))*100</f>
        <v>5.1871788597993689</v>
      </c>
      <c r="K104" s="73" t="s">
        <v>29</v>
      </c>
      <c r="L104" s="78"/>
      <c r="M104" s="54"/>
    </row>
    <row r="105" spans="2:13">
      <c r="B105" s="54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54"/>
    </row>
    <row r="106" spans="2:13">
      <c r="B106" s="54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54"/>
    </row>
    <row r="107" spans="2:13">
      <c r="B107" s="54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54"/>
    </row>
    <row r="108" spans="2:13" ht="15">
      <c r="B108" s="54"/>
      <c r="C108" s="78"/>
      <c r="D108" s="28" t="s">
        <v>36</v>
      </c>
      <c r="E108" s="29"/>
      <c r="F108" s="29"/>
      <c r="G108" s="29"/>
      <c r="H108" s="29"/>
      <c r="I108" s="29"/>
      <c r="J108" s="29"/>
      <c r="K108" s="29"/>
      <c r="L108" s="78"/>
      <c r="M108" s="54"/>
    </row>
    <row r="109" spans="2:13">
      <c r="B109" s="54"/>
      <c r="C109" s="78"/>
      <c r="D109" s="78"/>
      <c r="E109" s="78"/>
      <c r="F109" s="58" t="s">
        <v>66</v>
      </c>
      <c r="G109" s="59"/>
      <c r="H109" s="59"/>
      <c r="I109" s="59"/>
      <c r="J109" s="60">
        <f>I20*(SUM(K60:K71)/(SUM(I60:I71)))</f>
        <v>35110.493753718009</v>
      </c>
      <c r="K109" s="61" t="s">
        <v>28</v>
      </c>
      <c r="L109" s="78"/>
      <c r="M109" s="54"/>
    </row>
    <row r="110" spans="2:13">
      <c r="B110" s="54"/>
      <c r="C110" s="78"/>
      <c r="D110" s="78"/>
      <c r="E110" s="78"/>
      <c r="F110" s="62" t="s">
        <v>67</v>
      </c>
      <c r="G110" s="63"/>
      <c r="H110" s="63"/>
      <c r="I110" s="63"/>
      <c r="J110" s="64">
        <f>(J109/I20-1)*100</f>
        <v>48.899464604402063</v>
      </c>
      <c r="K110" s="65" t="s">
        <v>29</v>
      </c>
      <c r="L110" s="78"/>
      <c r="M110" s="54"/>
    </row>
    <row r="111" spans="2:13">
      <c r="B111" s="54"/>
      <c r="C111" s="78"/>
      <c r="D111" s="78"/>
      <c r="E111" s="78"/>
      <c r="F111" s="66"/>
      <c r="G111" s="67"/>
      <c r="H111" s="67"/>
      <c r="I111" s="67"/>
      <c r="J111" s="67"/>
      <c r="K111" s="68"/>
      <c r="L111" s="78"/>
      <c r="M111" s="54"/>
    </row>
    <row r="112" spans="2:13" ht="15">
      <c r="B112" s="54"/>
      <c r="C112" s="78"/>
      <c r="D112" s="78"/>
      <c r="E112" s="78"/>
      <c r="F112" s="90" t="s">
        <v>68</v>
      </c>
      <c r="G112" s="91"/>
      <c r="H112" s="91"/>
      <c r="I112" s="91"/>
      <c r="J112" s="92">
        <f>J109*J113/100</f>
        <v>12063.53361094586</v>
      </c>
      <c r="K112" s="93" t="s">
        <v>28</v>
      </c>
      <c r="L112" s="78"/>
      <c r="M112" s="54"/>
    </row>
    <row r="113" spans="2:13">
      <c r="B113" s="54"/>
      <c r="C113" s="78"/>
      <c r="D113" s="78"/>
      <c r="E113" s="78"/>
      <c r="F113" s="70" t="s">
        <v>69</v>
      </c>
      <c r="G113" s="71"/>
      <c r="H113" s="71"/>
      <c r="I113" s="71"/>
      <c r="J113" s="72">
        <f>(1-SUM(J60:J71)/SUM(K60:K71))*100</f>
        <v>34.358769476628048</v>
      </c>
      <c r="K113" s="73" t="s">
        <v>29</v>
      </c>
      <c r="L113" s="78"/>
      <c r="M113" s="54"/>
    </row>
    <row r="114" spans="2:13">
      <c r="B114" s="54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54"/>
    </row>
    <row r="115" spans="2:13">
      <c r="B115" s="54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54"/>
    </row>
    <row r="116" spans="2:13" ht="15">
      <c r="B116" s="54"/>
      <c r="C116" s="78"/>
      <c r="D116" s="28" t="s">
        <v>37</v>
      </c>
      <c r="E116" s="28"/>
      <c r="F116" s="28"/>
      <c r="G116" s="28"/>
      <c r="H116" s="28"/>
      <c r="I116" s="28"/>
      <c r="J116" s="28"/>
      <c r="K116" s="28"/>
      <c r="L116" s="78"/>
      <c r="M116" s="54"/>
    </row>
    <row r="117" spans="2:13" ht="15">
      <c r="B117" s="54"/>
      <c r="C117" s="78"/>
      <c r="D117" s="78"/>
      <c r="E117" s="78"/>
      <c r="F117" s="90" t="s">
        <v>70</v>
      </c>
      <c r="G117" s="94"/>
      <c r="H117" s="94"/>
      <c r="I117" s="94"/>
      <c r="J117" s="92">
        <f>((I32+I33)*I34)-((K32+K33)*K34)</f>
        <v>7274.9999999999927</v>
      </c>
      <c r="K117" s="93" t="s">
        <v>28</v>
      </c>
      <c r="L117" s="78"/>
      <c r="M117" s="54"/>
    </row>
    <row r="118" spans="2:13">
      <c r="B118" s="54"/>
      <c r="C118" s="78"/>
      <c r="D118" s="78"/>
      <c r="E118" s="78"/>
      <c r="F118" s="66" t="s">
        <v>69</v>
      </c>
      <c r="G118" s="63"/>
      <c r="H118" s="63"/>
      <c r="I118" s="63"/>
      <c r="J118" s="96">
        <f>(J117/((I32+I33)*I34))*100</f>
        <v>14.285714285714274</v>
      </c>
      <c r="K118" s="97" t="s">
        <v>29</v>
      </c>
      <c r="L118" s="78"/>
      <c r="M118" s="54"/>
    </row>
    <row r="119" spans="2:13">
      <c r="B119" s="54"/>
      <c r="C119" s="78"/>
      <c r="D119" s="78"/>
      <c r="E119" s="78"/>
      <c r="F119" s="66"/>
      <c r="G119" s="67"/>
      <c r="H119" s="67"/>
      <c r="I119" s="67"/>
      <c r="J119" s="67"/>
      <c r="K119" s="68"/>
      <c r="L119" s="78"/>
      <c r="M119" s="54"/>
    </row>
    <row r="120" spans="2:13">
      <c r="B120" s="54"/>
      <c r="C120" s="78"/>
      <c r="D120" s="78"/>
      <c r="E120" s="78"/>
      <c r="F120" s="66"/>
      <c r="G120" s="67"/>
      <c r="H120" s="67"/>
      <c r="I120" s="67"/>
      <c r="J120" s="67"/>
      <c r="K120" s="68"/>
      <c r="L120" s="78"/>
      <c r="M120" s="54"/>
    </row>
    <row r="121" spans="2:13" ht="15">
      <c r="B121" s="54"/>
      <c r="C121" s="78"/>
      <c r="D121" s="78"/>
      <c r="E121" s="78"/>
      <c r="F121" s="90" t="s">
        <v>71</v>
      </c>
      <c r="G121" s="95"/>
      <c r="H121" s="95"/>
      <c r="I121" s="95"/>
      <c r="J121" s="92">
        <f>J123*J122/100</f>
        <v>705.2091596594222</v>
      </c>
      <c r="K121" s="93" t="s">
        <v>28</v>
      </c>
      <c r="L121" s="78"/>
      <c r="M121" s="54"/>
    </row>
    <row r="122" spans="2:13">
      <c r="B122" s="54"/>
      <c r="C122" s="78"/>
      <c r="D122" s="78"/>
      <c r="E122" s="78"/>
      <c r="F122" s="66" t="s">
        <v>69</v>
      </c>
      <c r="G122" s="98"/>
      <c r="H122" s="98"/>
      <c r="I122" s="98"/>
      <c r="J122" s="96">
        <f>(1-SUM(G76:G87)/SUM(H76:H87))*100</f>
        <v>5.1871788597993689</v>
      </c>
      <c r="K122" s="97" t="s">
        <v>29</v>
      </c>
      <c r="L122" s="78"/>
      <c r="M122" s="54"/>
    </row>
    <row r="123" spans="2:13">
      <c r="B123" s="54"/>
      <c r="C123" s="78"/>
      <c r="D123" s="78"/>
      <c r="E123" s="78"/>
      <c r="F123" s="66" t="s">
        <v>73</v>
      </c>
      <c r="G123" s="67"/>
      <c r="H123" s="67"/>
      <c r="I123" s="67"/>
      <c r="J123" s="69">
        <f>I26*(SUM(H76:H87)/(SUM(F76:F87)))</f>
        <v>13595.235073245545</v>
      </c>
      <c r="K123" s="68" t="s">
        <v>28</v>
      </c>
      <c r="L123" s="78"/>
      <c r="M123" s="54"/>
    </row>
    <row r="124" spans="2:13">
      <c r="B124" s="54"/>
      <c r="C124" s="78"/>
      <c r="D124" s="78"/>
      <c r="E124" s="78"/>
      <c r="F124" s="62" t="s">
        <v>67</v>
      </c>
      <c r="G124" s="67"/>
      <c r="H124" s="67"/>
      <c r="I124" s="67"/>
      <c r="J124" s="64">
        <f>(J123/I26-1)*100</f>
        <v>8.0702311068803212</v>
      </c>
      <c r="K124" s="65" t="s">
        <v>29</v>
      </c>
      <c r="L124" s="78"/>
      <c r="M124" s="54"/>
    </row>
    <row r="125" spans="2:13">
      <c r="B125" s="54"/>
      <c r="C125" s="78"/>
      <c r="D125" s="78"/>
      <c r="E125" s="78"/>
      <c r="F125" s="66"/>
      <c r="G125" s="67"/>
      <c r="H125" s="67"/>
      <c r="I125" s="67"/>
      <c r="J125" s="67"/>
      <c r="K125" s="68"/>
      <c r="L125" s="78"/>
      <c r="M125" s="54"/>
    </row>
    <row r="126" spans="2:13">
      <c r="B126" s="54"/>
      <c r="C126" s="78"/>
      <c r="D126" s="78"/>
      <c r="E126" s="78"/>
      <c r="F126" s="66"/>
      <c r="G126" s="67"/>
      <c r="H126" s="67"/>
      <c r="I126" s="67"/>
      <c r="J126" s="67"/>
      <c r="K126" s="68"/>
      <c r="L126" s="78"/>
      <c r="M126" s="54"/>
    </row>
    <row r="127" spans="2:13" ht="15">
      <c r="B127" s="54"/>
      <c r="C127" s="78"/>
      <c r="D127" s="78"/>
      <c r="E127" s="78"/>
      <c r="F127" s="90" t="s">
        <v>72</v>
      </c>
      <c r="G127" s="95"/>
      <c r="H127" s="95"/>
      <c r="I127" s="95"/>
      <c r="J127" s="92">
        <f>J129*J128/100</f>
        <v>4670.7792980368804</v>
      </c>
      <c r="K127" s="93" t="s">
        <v>28</v>
      </c>
      <c r="L127" s="78"/>
      <c r="M127" s="54"/>
    </row>
    <row r="128" spans="2:13">
      <c r="B128" s="54"/>
      <c r="C128" s="78"/>
      <c r="D128" s="78"/>
      <c r="E128" s="78"/>
      <c r="F128" s="66" t="s">
        <v>69</v>
      </c>
      <c r="G128" s="98"/>
      <c r="H128" s="98"/>
      <c r="I128" s="98"/>
      <c r="J128" s="96">
        <f>(1-SUM(J76:J87)/SUM(K76:K87))*100</f>
        <v>64.083100279664407</v>
      </c>
      <c r="K128" s="97" t="s">
        <v>29</v>
      </c>
      <c r="L128" s="78"/>
      <c r="M128" s="54"/>
    </row>
    <row r="129" spans="2:13">
      <c r="B129" s="54"/>
      <c r="C129" s="78"/>
      <c r="D129" s="78"/>
      <c r="E129" s="78"/>
      <c r="F129" s="66" t="s">
        <v>74</v>
      </c>
      <c r="G129" s="67"/>
      <c r="H129" s="67"/>
      <c r="I129" s="67"/>
      <c r="J129" s="69">
        <f>I27*(SUM(K76:K87)/(SUM(I76:I87)))</f>
        <v>7288.6287923854807</v>
      </c>
      <c r="K129" s="68" t="s">
        <v>28</v>
      </c>
      <c r="L129" s="78"/>
      <c r="M129" s="54"/>
    </row>
    <row r="130" spans="2:13">
      <c r="B130" s="54"/>
      <c r="C130" s="78"/>
      <c r="D130" s="78"/>
      <c r="E130" s="78"/>
      <c r="F130" s="62" t="s">
        <v>67</v>
      </c>
      <c r="G130" s="67"/>
      <c r="H130" s="67"/>
      <c r="I130" s="67"/>
      <c r="J130" s="64">
        <f>(J129/I27-1)*100</f>
        <v>48.899464604402063</v>
      </c>
      <c r="K130" s="65" t="s">
        <v>29</v>
      </c>
      <c r="L130" s="78"/>
      <c r="M130" s="54"/>
    </row>
    <row r="131" spans="2:13">
      <c r="B131" s="54"/>
      <c r="C131" s="78"/>
      <c r="D131" s="78"/>
      <c r="E131" s="78"/>
      <c r="F131" s="70"/>
      <c r="G131" s="71"/>
      <c r="H131" s="71"/>
      <c r="I131" s="71"/>
      <c r="J131" s="71"/>
      <c r="K131" s="73"/>
      <c r="L131" s="78"/>
      <c r="M131" s="54"/>
    </row>
    <row r="132" spans="2:13">
      <c r="B132" s="54"/>
      <c r="C132" s="78"/>
      <c r="D132" s="78"/>
      <c r="E132" s="78"/>
      <c r="F132" s="67"/>
      <c r="G132" s="67"/>
      <c r="H132" s="67"/>
      <c r="I132" s="67"/>
      <c r="J132" s="67"/>
      <c r="K132" s="67"/>
      <c r="L132" s="78"/>
      <c r="M132" s="54"/>
    </row>
    <row r="133" spans="2:13">
      <c r="B133" s="54"/>
      <c r="C133" s="78"/>
      <c r="L133" s="78"/>
      <c r="M133" s="54"/>
    </row>
    <row r="134" spans="2:13" ht="15">
      <c r="B134" s="54"/>
      <c r="C134" s="78"/>
      <c r="D134" s="119" t="s">
        <v>38</v>
      </c>
      <c r="E134" s="120"/>
      <c r="F134" s="120"/>
      <c r="G134" s="120"/>
      <c r="H134" s="120"/>
      <c r="I134" s="120"/>
      <c r="J134" s="120"/>
      <c r="K134" s="121"/>
      <c r="L134" s="78"/>
      <c r="M134" s="54"/>
    </row>
    <row r="135" spans="2:13">
      <c r="B135" s="54"/>
      <c r="C135" s="78"/>
      <c r="D135" s="116"/>
      <c r="E135" s="117"/>
      <c r="F135" s="117"/>
      <c r="G135" s="117"/>
      <c r="H135" s="117"/>
      <c r="I135" s="117"/>
      <c r="J135" s="117"/>
      <c r="K135" s="129"/>
      <c r="L135" s="78"/>
      <c r="M135" s="54"/>
    </row>
    <row r="136" spans="2:13" ht="15">
      <c r="B136" s="54"/>
      <c r="C136" s="78"/>
      <c r="D136" s="118"/>
      <c r="E136" s="124" t="s">
        <v>39</v>
      </c>
      <c r="F136" s="125"/>
      <c r="G136" s="125"/>
      <c r="H136" s="125"/>
      <c r="I136" s="125"/>
      <c r="J136" s="126">
        <f>J127+J121+J117+J112+J103</f>
        <v>27287.021936429981</v>
      </c>
      <c r="K136" s="127" t="s">
        <v>28</v>
      </c>
      <c r="L136" s="78"/>
      <c r="M136" s="54"/>
    </row>
    <row r="137" spans="2:13">
      <c r="B137" s="54"/>
      <c r="C137" s="78"/>
      <c r="D137" s="118"/>
      <c r="E137" s="27"/>
      <c r="F137" s="27"/>
      <c r="G137" s="27"/>
      <c r="H137" s="27"/>
      <c r="I137" s="27"/>
      <c r="J137" s="27"/>
      <c r="K137" s="128"/>
      <c r="L137" s="78"/>
      <c r="M137" s="54"/>
    </row>
    <row r="138" spans="2:13">
      <c r="B138" s="54"/>
      <c r="C138" s="78"/>
      <c r="D138" s="118"/>
      <c r="E138" s="27"/>
      <c r="F138" s="27"/>
      <c r="G138" s="27"/>
      <c r="H138" s="29" t="s">
        <v>41</v>
      </c>
      <c r="I138" s="27"/>
      <c r="J138" s="27"/>
      <c r="K138" s="128"/>
      <c r="L138" s="78"/>
      <c r="M138" s="54"/>
    </row>
    <row r="139" spans="2:13">
      <c r="B139" s="54"/>
      <c r="C139" s="78"/>
      <c r="D139" s="118"/>
      <c r="E139" s="5"/>
      <c r="F139" s="27"/>
      <c r="G139" s="27"/>
      <c r="H139" s="27"/>
      <c r="I139" s="25" t="s">
        <v>35</v>
      </c>
      <c r="J139" s="131">
        <v>0.05</v>
      </c>
      <c r="K139" s="128"/>
      <c r="L139" s="78"/>
      <c r="M139" s="54"/>
    </row>
    <row r="140" spans="2:13">
      <c r="B140" s="54"/>
      <c r="C140" s="78"/>
      <c r="D140" s="118"/>
      <c r="E140" s="5"/>
      <c r="F140" s="27"/>
      <c r="G140" s="27"/>
      <c r="H140" s="27"/>
      <c r="I140" s="27" t="s">
        <v>36</v>
      </c>
      <c r="J140" s="114">
        <v>0.03</v>
      </c>
      <c r="K140" s="128"/>
      <c r="L140" s="78"/>
      <c r="M140" s="54"/>
    </row>
    <row r="141" spans="2:13">
      <c r="B141" s="54"/>
      <c r="C141" s="78"/>
      <c r="D141" s="118"/>
      <c r="E141" s="5"/>
      <c r="F141" s="27"/>
      <c r="G141" s="27"/>
      <c r="H141" s="27"/>
      <c r="I141" s="27" t="s">
        <v>42</v>
      </c>
      <c r="J141" s="132">
        <v>0.16</v>
      </c>
      <c r="K141" s="128"/>
      <c r="L141" s="78"/>
      <c r="M141" s="54"/>
    </row>
    <row r="142" spans="2:13">
      <c r="B142" s="54"/>
      <c r="C142" s="78"/>
      <c r="D142" s="118"/>
      <c r="E142" s="5"/>
      <c r="F142" s="27"/>
      <c r="G142" s="27"/>
      <c r="H142" s="27"/>
      <c r="I142" s="27"/>
      <c r="J142" s="27"/>
      <c r="K142" s="128"/>
      <c r="L142" s="78"/>
      <c r="M142" s="54"/>
    </row>
    <row r="143" spans="2:13" ht="15">
      <c r="B143" s="54"/>
      <c r="C143" s="78"/>
      <c r="D143" s="118"/>
      <c r="E143" s="124" t="s">
        <v>40</v>
      </c>
      <c r="F143" s="125"/>
      <c r="G143" s="125"/>
      <c r="H143" s="125"/>
      <c r="I143" s="125"/>
      <c r="J143" s="126">
        <f>J103*J139+J112*J140+J117*J141+J121*J139+J127*J140</f>
        <v>1829.9148386418435</v>
      </c>
      <c r="K143" s="127" t="s">
        <v>31</v>
      </c>
      <c r="L143" s="78"/>
      <c r="M143" s="54"/>
    </row>
    <row r="144" spans="2:13">
      <c r="B144" s="54"/>
      <c r="C144" s="78"/>
      <c r="D144" s="122"/>
      <c r="E144" s="123"/>
      <c r="F144" s="123"/>
      <c r="G144" s="123"/>
      <c r="H144" s="123"/>
      <c r="I144" s="123"/>
      <c r="J144" s="123"/>
      <c r="K144" s="130"/>
      <c r="L144" s="78"/>
      <c r="M144" s="54"/>
    </row>
    <row r="145" spans="2:13">
      <c r="B145" s="54"/>
      <c r="C145" s="78"/>
      <c r="D145" s="78"/>
      <c r="E145" s="78"/>
      <c r="F145" s="27"/>
      <c r="G145" s="27"/>
      <c r="H145" s="27"/>
      <c r="I145" s="27"/>
      <c r="J145" s="27"/>
      <c r="K145" s="27"/>
      <c r="L145" s="78"/>
      <c r="M145" s="54"/>
    </row>
    <row r="146" spans="2:13">
      <c r="B146" s="54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54"/>
    </row>
    <row r="147" spans="2:13">
      <c r="B147" s="16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8"/>
    </row>
    <row r="148" spans="2:13">
      <c r="B148" s="80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2"/>
    </row>
  </sheetData>
  <mergeCells count="9">
    <mergeCell ref="D37:G37"/>
    <mergeCell ref="H37:K37"/>
    <mergeCell ref="C5:L7"/>
    <mergeCell ref="I12:I13"/>
    <mergeCell ref="K12:K13"/>
    <mergeCell ref="I18:I19"/>
    <mergeCell ref="K18:K19"/>
    <mergeCell ref="I24:I25"/>
    <mergeCell ref="K24:K2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EPC+ Toolbox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Klemens</cp:lastModifiedBy>
  <dcterms:created xsi:type="dcterms:W3CDTF">2014-12-11T09:57:57Z</dcterms:created>
  <dcterms:modified xsi:type="dcterms:W3CDTF">2016-06-23T19:33:41Z</dcterms:modified>
</cp:coreProperties>
</file>