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mc:AlternateContent xmlns:mc="http://schemas.openxmlformats.org/markup-compatibility/2006">
    <mc:Choice Requires="x15">
      <x15ac:absPath xmlns:x15ac="http://schemas.microsoft.com/office/spreadsheetml/2010/11/ac" url="O:\Projekte\FEMCharge\2_Arbeitspakete\6_Multikriterielle _Entscheidungsanalyse\"/>
    </mc:Choice>
  </mc:AlternateContent>
  <workbookProtection workbookAlgorithmName="SHA-512" workbookHashValue="YMv9ll2H2WPyEvV5r4uGtUJ/L/rdW/GnVpL+jhl8Atd4yY8vS8IOF6H5HxvVNcBqnYoYQ775S2qDWImBky9EPw==" workbookSaltValue="829NvJB6qFdab6bIgeRkRQ==" workbookSpinCount="100000" lockStructure="1"/>
  <bookViews>
    <workbookView xWindow="28680" yWindow="-120" windowWidth="29040" windowHeight="15840" tabRatio="752"/>
  </bookViews>
  <sheets>
    <sheet name="Erklärung" sheetId="93" r:id="rId1"/>
    <sheet name="Anleitung" sheetId="102" r:id="rId2"/>
    <sheet name="Priorisierung" sheetId="14" r:id="rId3"/>
    <sheet name="Übersicht Hauptkriterien" sheetId="5" r:id="rId4"/>
    <sheet name="Zusatzkriterien Gewichtung" sheetId="11" r:id="rId5"/>
    <sheet name="Standort_1" sheetId="117" r:id="rId6"/>
    <sheet name="Standort_2" sheetId="118" r:id="rId7"/>
    <sheet name="Standort_3" sheetId="119" r:id="rId8"/>
    <sheet name="Standort_4" sheetId="114" r:id="rId9"/>
    <sheet name="Standort_5" sheetId="115" r:id="rId10"/>
    <sheet name="Standort_6" sheetId="116" r:id="rId11"/>
    <sheet name="Vorlage" sheetId="97" r:id="rId12"/>
    <sheet name="Drop - down Menüs" sheetId="13" state="hidden" r:id="rId13"/>
    <sheet name="Gewichtung Zusatzkriterien" sheetId="12" state="hidden" r:id="rId14"/>
  </sheets>
  <definedNames>
    <definedName name="_xlnm.Print_Area" localSheetId="13">'Gewichtung Zusatzkriterien'!$A$1:$G$17</definedName>
    <definedName name="_xlnm.Print_Area" localSheetId="2">Priorisierung!$F$1:$X$28</definedName>
    <definedName name="_xlnm.Print_Area" localSheetId="5">Standort_1!$C$1:$F$76</definedName>
    <definedName name="_xlnm.Print_Area" localSheetId="6">Standort_2!$C$1:$F$76</definedName>
    <definedName name="_xlnm.Print_Area" localSheetId="7">Standort_3!$C$1:$F$76</definedName>
    <definedName name="_xlnm.Print_Area" localSheetId="8">Standort_4!$C$1:$F$76</definedName>
    <definedName name="_xlnm.Print_Area" localSheetId="9">Standort_5!$C$1:$F$76</definedName>
    <definedName name="_xlnm.Print_Area" localSheetId="10">Standort_6!$C$1:$F$76</definedName>
    <definedName name="_xlnm.Print_Area" localSheetId="3">'Übersicht Hauptkriterien'!$A$1:$W$20</definedName>
    <definedName name="_xlnm.Print_Area" localSheetId="11">Vorlage!$C$1:$F$76</definedName>
    <definedName name="PP_ActiveDataset">"Kein Dataset"</definedName>
    <definedName name="PP_Connected">"False"</definedName>
    <definedName name="PP_Currency">"False"</definedName>
    <definedName name="PP_DatasetSwitchAll">"False"</definedName>
    <definedName name="PP_DrillAll">"True"</definedName>
    <definedName name="PP_DrillLevel">"Drillen nächste Ebene"</definedName>
    <definedName name="PP_HideUNDEF">"False"</definedName>
    <definedName name="PP_LastRefresh">"Wednesday, November 09, 2016 3:52:42 PM"</definedName>
    <definedName name="PP_ListQuery">"False"</definedName>
    <definedName name="PP_LockOrganisation">"False"</definedName>
    <definedName name="PP_LockTime">"False"</definedName>
    <definedName name="PP_OrganisationSwitchAll">"True"</definedName>
    <definedName name="PP_PeriodSwitchAll">"True"</definedName>
    <definedName name="PP_Simulation">"False"</definedName>
    <definedName name="PP_Thousand">"False"</definedName>
    <definedName name="PP_TopDown">"False"</definedName>
    <definedName name="PP_YearToDate">"False"</definedName>
  </definedNames>
  <calcPr calcId="162913"/>
</workbook>
</file>

<file path=xl/calcChain.xml><?xml version="1.0" encoding="utf-8"?>
<calcChain xmlns="http://schemas.openxmlformats.org/spreadsheetml/2006/main">
  <c r="D40" i="119" l="1"/>
  <c r="C40" i="119"/>
  <c r="D39" i="119"/>
  <c r="C39" i="119"/>
  <c r="D38" i="119"/>
  <c r="C38" i="119"/>
  <c r="D37" i="119"/>
  <c r="C37" i="119"/>
  <c r="D36" i="119"/>
  <c r="C36" i="119"/>
  <c r="D35" i="119"/>
  <c r="C35" i="119"/>
  <c r="D34" i="119"/>
  <c r="C34" i="119"/>
  <c r="G28" i="119"/>
  <c r="C28" i="119"/>
  <c r="A28" i="119"/>
  <c r="C27" i="119"/>
  <c r="G27" i="119" s="1"/>
  <c r="A27" i="119"/>
  <c r="G26" i="119"/>
  <c r="C26" i="119"/>
  <c r="A26" i="119"/>
  <c r="C25" i="119"/>
  <c r="G25" i="119" s="1"/>
  <c r="A25" i="119"/>
  <c r="C20" i="119"/>
  <c r="G20" i="119" s="1"/>
  <c r="A20" i="119"/>
  <c r="C19" i="119"/>
  <c r="G19" i="119" s="1"/>
  <c r="A19" i="119"/>
  <c r="C18" i="119"/>
  <c r="G18" i="119" s="1"/>
  <c r="A18" i="119"/>
  <c r="C17" i="119"/>
  <c r="G17" i="119" s="1"/>
  <c r="A17" i="119"/>
  <c r="C16" i="119"/>
  <c r="G16" i="119" s="1"/>
  <c r="A16" i="119"/>
  <c r="C15" i="119"/>
  <c r="G15" i="119" s="1"/>
  <c r="A15" i="119"/>
  <c r="C14" i="119"/>
  <c r="G14" i="119" s="1"/>
  <c r="A14" i="119"/>
  <c r="C10" i="119"/>
  <c r="A10" i="119"/>
  <c r="C9" i="119"/>
  <c r="A9" i="119"/>
  <c r="C8" i="119"/>
  <c r="A8" i="119"/>
  <c r="A11" i="119" s="1"/>
  <c r="A3" i="119"/>
  <c r="F3" i="119" s="1"/>
  <c r="D40" i="118"/>
  <c r="C40" i="118"/>
  <c r="D39" i="118"/>
  <c r="C39" i="118"/>
  <c r="D38" i="118"/>
  <c r="C38" i="118"/>
  <c r="D37" i="118"/>
  <c r="C37" i="118"/>
  <c r="D36" i="118"/>
  <c r="C36" i="118"/>
  <c r="D35" i="118"/>
  <c r="C35" i="118"/>
  <c r="D34" i="118"/>
  <c r="C34" i="118"/>
  <c r="G28" i="118"/>
  <c r="C28" i="118"/>
  <c r="A28" i="118"/>
  <c r="C27" i="118"/>
  <c r="G27" i="118" s="1"/>
  <c r="A27" i="118"/>
  <c r="G26" i="118"/>
  <c r="C26" i="118"/>
  <c r="A26" i="118"/>
  <c r="C25" i="118"/>
  <c r="G25" i="118" s="1"/>
  <c r="A25" i="118"/>
  <c r="C20" i="118"/>
  <c r="G20" i="118" s="1"/>
  <c r="A20" i="118"/>
  <c r="C19" i="118"/>
  <c r="G19" i="118" s="1"/>
  <c r="A19" i="118"/>
  <c r="C18" i="118"/>
  <c r="G18" i="118" s="1"/>
  <c r="A18" i="118"/>
  <c r="C17" i="118"/>
  <c r="G17" i="118" s="1"/>
  <c r="A17" i="118"/>
  <c r="C16" i="118"/>
  <c r="G16" i="118" s="1"/>
  <c r="A16" i="118"/>
  <c r="C15" i="118"/>
  <c r="G15" i="118" s="1"/>
  <c r="A15" i="118"/>
  <c r="C14" i="118"/>
  <c r="G14" i="118" s="1"/>
  <c r="A14" i="118"/>
  <c r="C10" i="118"/>
  <c r="A10" i="118"/>
  <c r="C9" i="118"/>
  <c r="A9" i="118"/>
  <c r="C8" i="118"/>
  <c r="A8" i="118"/>
  <c r="A11" i="118" s="1"/>
  <c r="A3" i="118"/>
  <c r="F3" i="118" s="1"/>
  <c r="D40" i="117"/>
  <c r="C40" i="117"/>
  <c r="D39" i="117"/>
  <c r="C39" i="117"/>
  <c r="D38" i="117"/>
  <c r="C38" i="117"/>
  <c r="D37" i="117"/>
  <c r="C37" i="117"/>
  <c r="D36" i="117"/>
  <c r="C36" i="117"/>
  <c r="D35" i="117"/>
  <c r="C35" i="117"/>
  <c r="D34" i="117"/>
  <c r="C34" i="117"/>
  <c r="C28" i="117"/>
  <c r="G28" i="117" s="1"/>
  <c r="A28" i="117"/>
  <c r="G27" i="117"/>
  <c r="C27" i="117"/>
  <c r="A27" i="117"/>
  <c r="C26" i="117"/>
  <c r="G26" i="117" s="1"/>
  <c r="A26" i="117"/>
  <c r="G25" i="117"/>
  <c r="C25" i="117"/>
  <c r="A25" i="117"/>
  <c r="C20" i="117"/>
  <c r="G20" i="117" s="1"/>
  <c r="A20" i="117"/>
  <c r="C19" i="117"/>
  <c r="G19" i="117" s="1"/>
  <c r="A19" i="117"/>
  <c r="C18" i="117"/>
  <c r="G18" i="117" s="1"/>
  <c r="A18" i="117"/>
  <c r="C17" i="117"/>
  <c r="G17" i="117" s="1"/>
  <c r="A17" i="117"/>
  <c r="C16" i="117"/>
  <c r="G16" i="117" s="1"/>
  <c r="A16" i="117"/>
  <c r="C15" i="117"/>
  <c r="G15" i="117" s="1"/>
  <c r="A15" i="117"/>
  <c r="C14" i="117"/>
  <c r="G14" i="117" s="1"/>
  <c r="A14" i="117"/>
  <c r="C10" i="117"/>
  <c r="A10" i="117"/>
  <c r="C9" i="117"/>
  <c r="A9" i="117"/>
  <c r="C8" i="117"/>
  <c r="A8" i="117"/>
  <c r="A11" i="117" s="1"/>
  <c r="A3" i="117"/>
  <c r="F3" i="117" s="1"/>
  <c r="F28" i="119" l="1"/>
  <c r="F26" i="119"/>
  <c r="A39" i="119"/>
  <c r="A37" i="119"/>
  <c r="B37" i="119" s="1"/>
  <c r="A35" i="119"/>
  <c r="F20" i="119"/>
  <c r="F18" i="119"/>
  <c r="F16" i="119"/>
  <c r="F14" i="119"/>
  <c r="F27" i="119"/>
  <c r="F25" i="119"/>
  <c r="F29" i="119" s="1"/>
  <c r="A40" i="119"/>
  <c r="A38" i="119"/>
  <c r="B38" i="119" s="1"/>
  <c r="A36" i="119"/>
  <c r="B36" i="119" s="1"/>
  <c r="A34" i="119"/>
  <c r="F19" i="119"/>
  <c r="F17" i="119"/>
  <c r="F15" i="119"/>
  <c r="B35" i="119"/>
  <c r="B39" i="119"/>
  <c r="B34" i="119"/>
  <c r="B40" i="119"/>
  <c r="F28" i="118"/>
  <c r="F26" i="118"/>
  <c r="A39" i="118"/>
  <c r="A37" i="118"/>
  <c r="B37" i="118" s="1"/>
  <c r="A35" i="118"/>
  <c r="F20" i="118"/>
  <c r="F18" i="118"/>
  <c r="F16" i="118"/>
  <c r="F14" i="118"/>
  <c r="F27" i="118"/>
  <c r="F25" i="118"/>
  <c r="F29" i="118" s="1"/>
  <c r="A40" i="118"/>
  <c r="B40" i="118" s="1"/>
  <c r="A38" i="118"/>
  <c r="B38" i="118" s="1"/>
  <c r="A36" i="118"/>
  <c r="A34" i="118"/>
  <c r="B34" i="118" s="1"/>
  <c r="B41" i="118" s="1"/>
  <c r="F41" i="118" s="1"/>
  <c r="F19" i="118"/>
  <c r="F17" i="118"/>
  <c r="F15" i="118"/>
  <c r="B35" i="118"/>
  <c r="B39" i="118"/>
  <c r="B36" i="118"/>
  <c r="F28" i="117"/>
  <c r="F26" i="117"/>
  <c r="F14" i="117"/>
  <c r="A39" i="117"/>
  <c r="B39" i="117" s="1"/>
  <c r="A37" i="117"/>
  <c r="B37" i="117" s="1"/>
  <c r="A35" i="117"/>
  <c r="B35" i="117" s="1"/>
  <c r="F16" i="117"/>
  <c r="F27" i="117"/>
  <c r="F25" i="117"/>
  <c r="F29" i="117" s="1"/>
  <c r="F18" i="117"/>
  <c r="A40" i="117"/>
  <c r="A38" i="117"/>
  <c r="A36" i="117"/>
  <c r="A34" i="117"/>
  <c r="B34" i="117" s="1"/>
  <c r="B41" i="117" s="1"/>
  <c r="F41" i="117" s="1"/>
  <c r="F19" i="117"/>
  <c r="F17" i="117"/>
  <c r="F15" i="117"/>
  <c r="F20" i="117"/>
  <c r="B36" i="117"/>
  <c r="B40" i="117"/>
  <c r="B38" i="117"/>
  <c r="D40" i="116"/>
  <c r="C40" i="116"/>
  <c r="D39" i="116"/>
  <c r="C39" i="116"/>
  <c r="D38" i="116"/>
  <c r="C38" i="116"/>
  <c r="D37" i="116"/>
  <c r="C37" i="116"/>
  <c r="D36" i="116"/>
  <c r="C36" i="116"/>
  <c r="D35" i="116"/>
  <c r="C35" i="116"/>
  <c r="D34" i="116"/>
  <c r="C34" i="116"/>
  <c r="G28" i="116"/>
  <c r="C28" i="116"/>
  <c r="A28" i="116"/>
  <c r="G27" i="116"/>
  <c r="C27" i="116"/>
  <c r="A27" i="116"/>
  <c r="G26" i="116"/>
  <c r="C26" i="116"/>
  <c r="A26" i="116"/>
  <c r="G25" i="116"/>
  <c r="C25" i="116"/>
  <c r="A25" i="116"/>
  <c r="C20" i="116"/>
  <c r="G20" i="116" s="1"/>
  <c r="A20" i="116"/>
  <c r="C19" i="116"/>
  <c r="G19" i="116" s="1"/>
  <c r="A19" i="116"/>
  <c r="C18" i="116"/>
  <c r="G18" i="116" s="1"/>
  <c r="A18" i="116"/>
  <c r="C17" i="116"/>
  <c r="G17" i="116" s="1"/>
  <c r="A17" i="116"/>
  <c r="C16" i="116"/>
  <c r="G16" i="116" s="1"/>
  <c r="A16" i="116"/>
  <c r="C15" i="116"/>
  <c r="G15" i="116" s="1"/>
  <c r="A15" i="116"/>
  <c r="C14" i="116"/>
  <c r="G14" i="116" s="1"/>
  <c r="A14" i="116"/>
  <c r="C10" i="116"/>
  <c r="A10" i="116"/>
  <c r="C9" i="116"/>
  <c r="A9" i="116"/>
  <c r="C8" i="116"/>
  <c r="A8" i="116"/>
  <c r="A11" i="116" s="1"/>
  <c r="A3" i="116"/>
  <c r="F3" i="116" s="1"/>
  <c r="D40" i="115"/>
  <c r="C40" i="115"/>
  <c r="D39" i="115"/>
  <c r="C39" i="115"/>
  <c r="D38" i="115"/>
  <c r="C38" i="115"/>
  <c r="D37" i="115"/>
  <c r="C37" i="115"/>
  <c r="D36" i="115"/>
  <c r="C36" i="115"/>
  <c r="D35" i="115"/>
  <c r="C35" i="115"/>
  <c r="D34" i="115"/>
  <c r="C34" i="115"/>
  <c r="G28" i="115"/>
  <c r="C28" i="115"/>
  <c r="A28" i="115"/>
  <c r="G27" i="115"/>
  <c r="C27" i="115"/>
  <c r="A27" i="115"/>
  <c r="G26" i="115"/>
  <c r="C26" i="115"/>
  <c r="A26" i="115"/>
  <c r="G25" i="115"/>
  <c r="C25" i="115"/>
  <c r="A25" i="115"/>
  <c r="C20" i="115"/>
  <c r="G20" i="115" s="1"/>
  <c r="A20" i="115"/>
  <c r="C19" i="115"/>
  <c r="G19" i="115" s="1"/>
  <c r="A19" i="115"/>
  <c r="C18" i="115"/>
  <c r="G18" i="115" s="1"/>
  <c r="A18" i="115"/>
  <c r="C17" i="115"/>
  <c r="G17" i="115" s="1"/>
  <c r="A17" i="115"/>
  <c r="C16" i="115"/>
  <c r="G16" i="115" s="1"/>
  <c r="A16" i="115"/>
  <c r="C15" i="115"/>
  <c r="G15" i="115" s="1"/>
  <c r="A15" i="115"/>
  <c r="C14" i="115"/>
  <c r="G14" i="115" s="1"/>
  <c r="A14" i="115"/>
  <c r="C10" i="115"/>
  <c r="A10" i="115"/>
  <c r="C9" i="115"/>
  <c r="A9" i="115"/>
  <c r="C8" i="115"/>
  <c r="A8" i="115"/>
  <c r="A11" i="115" s="1"/>
  <c r="A3" i="115"/>
  <c r="F3" i="115" s="1"/>
  <c r="D40" i="114"/>
  <c r="C40" i="114"/>
  <c r="D39" i="114"/>
  <c r="C39" i="114"/>
  <c r="D38" i="114"/>
  <c r="C38" i="114"/>
  <c r="D37" i="114"/>
  <c r="C37" i="114"/>
  <c r="D36" i="114"/>
  <c r="C36" i="114"/>
  <c r="D35" i="114"/>
  <c r="C35" i="114"/>
  <c r="D34" i="114"/>
  <c r="C34" i="114"/>
  <c r="G28" i="114"/>
  <c r="C28" i="114"/>
  <c r="A28" i="114"/>
  <c r="G27" i="114"/>
  <c r="C27" i="114"/>
  <c r="A27" i="114"/>
  <c r="G26" i="114"/>
  <c r="C26" i="114"/>
  <c r="A26" i="114"/>
  <c r="G25" i="114"/>
  <c r="C25" i="114"/>
  <c r="A25" i="114"/>
  <c r="C20" i="114"/>
  <c r="G20" i="114" s="1"/>
  <c r="A20" i="114"/>
  <c r="C19" i="114"/>
  <c r="G19" i="114" s="1"/>
  <c r="A19" i="114"/>
  <c r="C18" i="114"/>
  <c r="G18" i="114" s="1"/>
  <c r="A18" i="114"/>
  <c r="C17" i="114"/>
  <c r="G17" i="114" s="1"/>
  <c r="A17" i="114"/>
  <c r="C16" i="114"/>
  <c r="G16" i="114" s="1"/>
  <c r="A16" i="114"/>
  <c r="C15" i="114"/>
  <c r="G15" i="114" s="1"/>
  <c r="A15" i="114"/>
  <c r="C14" i="114"/>
  <c r="G14" i="114" s="1"/>
  <c r="A14" i="114"/>
  <c r="C10" i="114"/>
  <c r="A10" i="114"/>
  <c r="C9" i="114"/>
  <c r="A9" i="114"/>
  <c r="C8" i="114"/>
  <c r="A8" i="114"/>
  <c r="A11" i="114" s="1"/>
  <c r="A3" i="114"/>
  <c r="F3" i="114" s="1"/>
  <c r="A3" i="97"/>
  <c r="F3" i="97" s="1"/>
  <c r="B41" i="119" l="1"/>
  <c r="F41" i="119" s="1"/>
  <c r="F21" i="119"/>
  <c r="F21" i="118"/>
  <c r="F21" i="117"/>
  <c r="F28" i="116"/>
  <c r="F27" i="116"/>
  <c r="F26" i="116"/>
  <c r="F25" i="116"/>
  <c r="F29" i="116" s="1"/>
  <c r="F20" i="116"/>
  <c r="F19" i="116"/>
  <c r="F18" i="116"/>
  <c r="F17" i="116"/>
  <c r="F16" i="116"/>
  <c r="F15" i="116"/>
  <c r="F14" i="116"/>
  <c r="F28" i="115"/>
  <c r="F27" i="115"/>
  <c r="F26" i="115"/>
  <c r="F25" i="115"/>
  <c r="F20" i="115"/>
  <c r="F19" i="115"/>
  <c r="F18" i="115"/>
  <c r="F17" i="115"/>
  <c r="F16" i="115"/>
  <c r="F15" i="115"/>
  <c r="F14" i="115"/>
  <c r="F28" i="114"/>
  <c r="F27" i="114"/>
  <c r="F26" i="114"/>
  <c r="F25" i="114"/>
  <c r="F20" i="114"/>
  <c r="F19" i="114"/>
  <c r="F18" i="114"/>
  <c r="F17" i="114"/>
  <c r="F16" i="114"/>
  <c r="F15" i="114"/>
  <c r="F14" i="114"/>
  <c r="F29" i="115" l="1"/>
  <c r="F21" i="114"/>
  <c r="F21" i="116"/>
  <c r="F21" i="115"/>
  <c r="F29" i="114"/>
  <c r="A47" i="93" l="1"/>
  <c r="A68" i="93"/>
  <c r="A69" i="93"/>
  <c r="A70" i="93"/>
  <c r="A71" i="93"/>
  <c r="A72" i="93"/>
  <c r="A73" i="93"/>
  <c r="A67" i="93"/>
  <c r="C62" i="93"/>
  <c r="C63" i="93"/>
  <c r="C64" i="93"/>
  <c r="C61" i="93"/>
  <c r="C58" i="93"/>
  <c r="C59" i="93"/>
  <c r="C60" i="93"/>
  <c r="C57" i="93"/>
  <c r="C54" i="93"/>
  <c r="C55" i="93"/>
  <c r="C56" i="93"/>
  <c r="C53" i="93"/>
  <c r="C49" i="93"/>
  <c r="C50" i="93"/>
  <c r="C51" i="93"/>
  <c r="C52" i="93"/>
  <c r="C48" i="93"/>
  <c r="B48" i="93"/>
  <c r="B53" i="93"/>
  <c r="B57" i="93"/>
  <c r="B61" i="93"/>
  <c r="A61" i="93"/>
  <c r="A57" i="93"/>
  <c r="A53" i="93"/>
  <c r="C42" i="93"/>
  <c r="C43" i="93"/>
  <c r="C44" i="93"/>
  <c r="C45" i="93"/>
  <c r="C41" i="93"/>
  <c r="C38" i="93"/>
  <c r="C39" i="93"/>
  <c r="C40" i="93"/>
  <c r="C37" i="93"/>
  <c r="C33" i="93"/>
  <c r="C34" i="93"/>
  <c r="C35" i="93"/>
  <c r="C36" i="93"/>
  <c r="C32" i="93"/>
  <c r="C29" i="93"/>
  <c r="C30" i="93"/>
  <c r="C31" i="93"/>
  <c r="C28" i="93"/>
  <c r="C27" i="93"/>
  <c r="C25" i="93"/>
  <c r="C26" i="93"/>
  <c r="C24" i="93"/>
  <c r="C23" i="93"/>
  <c r="C20" i="93"/>
  <c r="C21" i="93"/>
  <c r="C22" i="93"/>
  <c r="C19" i="93"/>
  <c r="C18" i="93"/>
  <c r="C15" i="93"/>
  <c r="C16" i="93"/>
  <c r="C17" i="93"/>
  <c r="C14" i="93"/>
  <c r="C13" i="93"/>
  <c r="C9" i="93"/>
  <c r="C8" i="93"/>
  <c r="C7" i="93"/>
  <c r="C6" i="93"/>
  <c r="C5" i="93"/>
  <c r="C4" i="93"/>
  <c r="A11" i="93"/>
  <c r="A48" i="93"/>
  <c r="B13" i="93"/>
  <c r="B18" i="93"/>
  <c r="B23" i="93"/>
  <c r="B27" i="93"/>
  <c r="B32" i="93"/>
  <c r="B37" i="93"/>
  <c r="B41" i="93"/>
  <c r="A41" i="93"/>
  <c r="A37" i="93"/>
  <c r="A32" i="93"/>
  <c r="A27" i="93"/>
  <c r="A23" i="93"/>
  <c r="A18" i="93"/>
  <c r="A13" i="93"/>
  <c r="A8" i="93"/>
  <c r="A6" i="93"/>
  <c r="A4" i="93"/>
  <c r="B8" i="93"/>
  <c r="B6" i="93"/>
  <c r="B4" i="93"/>
  <c r="A28" i="97"/>
  <c r="C17" i="97"/>
  <c r="C31" i="13" s="1"/>
  <c r="C15" i="97"/>
  <c r="C14" i="13" s="1"/>
  <c r="A10" i="97" l="1"/>
  <c r="A9" i="97"/>
  <c r="A8" i="97"/>
  <c r="C10" i="97" l="1"/>
  <c r="A35" i="13" s="1"/>
  <c r="C9" i="97"/>
  <c r="A27" i="13" s="1"/>
  <c r="C8" i="97"/>
  <c r="A23" i="13" s="1"/>
  <c r="L5" i="5"/>
  <c r="M5" i="5"/>
  <c r="N5" i="5"/>
  <c r="O5" i="5"/>
  <c r="P5" i="5"/>
  <c r="Q5" i="5"/>
  <c r="R5" i="5"/>
  <c r="S5" i="5"/>
  <c r="T5" i="5"/>
  <c r="U5" i="5"/>
  <c r="V5" i="5"/>
  <c r="W5" i="5"/>
  <c r="C18" i="14"/>
  <c r="C17" i="14"/>
  <c r="C13" i="14"/>
  <c r="C20" i="14"/>
  <c r="C16" i="14"/>
  <c r="C22" i="14"/>
  <c r="C14" i="14"/>
  <c r="C24" i="14"/>
  <c r="C15" i="14"/>
  <c r="C19" i="14"/>
  <c r="C23" i="14"/>
  <c r="C21" i="14"/>
  <c r="D10" i="11" l="1"/>
  <c r="W6" i="14" l="1"/>
  <c r="C42" i="13" l="1"/>
  <c r="C41" i="13"/>
  <c r="C40" i="13"/>
  <c r="D40" i="97"/>
  <c r="C40" i="97"/>
  <c r="D39" i="97"/>
  <c r="C39" i="97"/>
  <c r="D38" i="97"/>
  <c r="C38" i="97"/>
  <c r="D37" i="97"/>
  <c r="C37" i="97"/>
  <c r="D36" i="97"/>
  <c r="C36" i="97"/>
  <c r="D35" i="97"/>
  <c r="C35" i="97"/>
  <c r="D34" i="97"/>
  <c r="C34" i="97"/>
  <c r="C28" i="97"/>
  <c r="C27" i="97"/>
  <c r="A27" i="97"/>
  <c r="C26" i="97"/>
  <c r="A26" i="97"/>
  <c r="C25" i="97"/>
  <c r="A25" i="97"/>
  <c r="C20" i="97"/>
  <c r="A20" i="97"/>
  <c r="C19" i="97"/>
  <c r="A19" i="97"/>
  <c r="C18" i="97"/>
  <c r="A18" i="97"/>
  <c r="G17" i="97"/>
  <c r="A17" i="97"/>
  <c r="C16" i="97"/>
  <c r="A16" i="97"/>
  <c r="G15" i="97"/>
  <c r="A15" i="97"/>
  <c r="A14" i="97"/>
  <c r="C10" i="11"/>
  <c r="B11" i="11" s="1"/>
  <c r="A40" i="116" l="1"/>
  <c r="B40" i="116" s="1"/>
  <c r="A36" i="116"/>
  <c r="B36" i="116" s="1"/>
  <c r="A37" i="115"/>
  <c r="B37" i="115" s="1"/>
  <c r="A37" i="114"/>
  <c r="B37" i="114" s="1"/>
  <c r="A37" i="116"/>
  <c r="B37" i="116" s="1"/>
  <c r="A38" i="115"/>
  <c r="B38" i="115" s="1"/>
  <c r="A34" i="115"/>
  <c r="B34" i="115" s="1"/>
  <c r="B41" i="115" s="1"/>
  <c r="F41" i="115" s="1"/>
  <c r="A38" i="114"/>
  <c r="B38" i="114" s="1"/>
  <c r="A39" i="116"/>
  <c r="B39" i="116" s="1"/>
  <c r="A35" i="116"/>
  <c r="B35" i="116" s="1"/>
  <c r="A40" i="115"/>
  <c r="B40" i="115" s="1"/>
  <c r="A36" i="115"/>
  <c r="B36" i="115" s="1"/>
  <c r="A40" i="114"/>
  <c r="B40" i="114" s="1"/>
  <c r="A36" i="114"/>
  <c r="B36" i="114" s="1"/>
  <c r="A38" i="116"/>
  <c r="B38" i="116" s="1"/>
  <c r="A34" i="116"/>
  <c r="B34" i="116" s="1"/>
  <c r="B41" i="116" s="1"/>
  <c r="F41" i="116" s="1"/>
  <c r="A39" i="115"/>
  <c r="B39" i="115" s="1"/>
  <c r="A35" i="115"/>
  <c r="B35" i="115" s="1"/>
  <c r="A39" i="114"/>
  <c r="B39" i="114" s="1"/>
  <c r="A35" i="114"/>
  <c r="B35" i="114" s="1"/>
  <c r="A34" i="114"/>
  <c r="B34" i="114" s="1"/>
  <c r="G25" i="97"/>
  <c r="I23" i="13"/>
  <c r="G19" i="97"/>
  <c r="F23" i="13"/>
  <c r="G27" i="97"/>
  <c r="I39" i="13"/>
  <c r="G28" i="97"/>
  <c r="I46" i="13"/>
  <c r="G16" i="97"/>
  <c r="C23" i="13"/>
  <c r="G18" i="97"/>
  <c r="F7" i="13"/>
  <c r="G20" i="97"/>
  <c r="F31" i="13"/>
  <c r="G26" i="97"/>
  <c r="I31" i="13"/>
  <c r="A11" i="97"/>
  <c r="F28" i="97" s="1"/>
  <c r="B41" i="114" l="1"/>
  <c r="F41" i="114" s="1"/>
  <c r="F14" i="97"/>
  <c r="F19" i="97"/>
  <c r="F16" i="97"/>
  <c r="A37" i="97"/>
  <c r="B37" i="97" s="1"/>
  <c r="A38" i="97"/>
  <c r="B38" i="97" s="1"/>
  <c r="A40" i="97"/>
  <c r="B40" i="97" s="1"/>
  <c r="A35" i="97"/>
  <c r="B35" i="97" s="1"/>
  <c r="A39" i="97"/>
  <c r="B39" i="97" s="1"/>
  <c r="A34" i="97"/>
  <c r="B34" i="97" s="1"/>
  <c r="A36" i="97"/>
  <c r="B36" i="97" s="1"/>
  <c r="F26" i="97"/>
  <c r="F25" i="97"/>
  <c r="F17" i="97"/>
  <c r="F20" i="97"/>
  <c r="F27" i="97"/>
  <c r="F15" i="97"/>
  <c r="F18" i="97"/>
  <c r="F29" i="97" l="1"/>
  <c r="B41" i="97"/>
  <c r="F41" i="97" s="1"/>
  <c r="F21" i="97"/>
  <c r="F6" i="14" l="1"/>
  <c r="F7" i="14"/>
  <c r="F8" i="14"/>
  <c r="F9" i="14"/>
  <c r="F10" i="14"/>
  <c r="F11" i="14"/>
  <c r="F12" i="14"/>
  <c r="F13" i="14"/>
  <c r="F14" i="14"/>
  <c r="F15" i="14"/>
  <c r="F16" i="14"/>
  <c r="F17" i="14"/>
  <c r="F18" i="14"/>
  <c r="F19" i="14"/>
  <c r="F20" i="14"/>
  <c r="F21" i="14"/>
  <c r="F22" i="14"/>
  <c r="F23" i="14"/>
  <c r="F24" i="14"/>
  <c r="F5" i="14"/>
  <c r="W1" i="5"/>
  <c r="U1" i="5"/>
  <c r="V1" i="5"/>
  <c r="P1" i="5"/>
  <c r="Q1" i="5"/>
  <c r="R1" i="5"/>
  <c r="S1" i="5"/>
  <c r="T1" i="5"/>
  <c r="E1" i="5"/>
  <c r="F1" i="5"/>
  <c r="G1" i="5"/>
  <c r="H1" i="5"/>
  <c r="I1" i="5"/>
  <c r="J1" i="5"/>
  <c r="K1" i="5"/>
  <c r="L1" i="5"/>
  <c r="M1" i="5"/>
  <c r="N1" i="5"/>
  <c r="O1" i="5"/>
  <c r="D1" i="5"/>
  <c r="J23" i="14"/>
  <c r="J20" i="14"/>
  <c r="J6" i="14"/>
  <c r="J15" i="14"/>
  <c r="J11" i="14"/>
  <c r="G10" i="14"/>
  <c r="G9" i="14"/>
  <c r="J13" i="14"/>
  <c r="J18" i="14"/>
  <c r="J19" i="14"/>
  <c r="J10" i="14"/>
  <c r="J16" i="14"/>
  <c r="G13" i="14"/>
  <c r="G12" i="14"/>
  <c r="G15" i="14"/>
  <c r="G14" i="14"/>
  <c r="G21" i="14"/>
  <c r="J21" i="14"/>
  <c r="G16" i="14"/>
  <c r="D16" i="5"/>
  <c r="J14" i="14"/>
  <c r="G23" i="14"/>
  <c r="G8" i="14"/>
  <c r="G24" i="14"/>
  <c r="J5" i="14"/>
  <c r="G6" i="14"/>
  <c r="G18" i="14"/>
  <c r="G17" i="14"/>
  <c r="J8" i="14"/>
  <c r="J7" i="14"/>
  <c r="J17" i="14"/>
  <c r="G11" i="14"/>
  <c r="J22" i="14"/>
  <c r="G20" i="14"/>
  <c r="G22" i="14"/>
  <c r="G6" i="5" l="1"/>
  <c r="G15" i="5" s="1"/>
  <c r="L6" i="5"/>
  <c r="L15" i="5" s="1"/>
  <c r="H6" i="5"/>
  <c r="H15" i="5" s="1"/>
  <c r="T6" i="5"/>
  <c r="T15" i="5" s="1"/>
  <c r="P6" i="5"/>
  <c r="P15" i="5" s="1"/>
  <c r="K6" i="5"/>
  <c r="K15" i="5" s="1"/>
  <c r="V6" i="5"/>
  <c r="V15" i="5" s="1"/>
  <c r="J6" i="5"/>
  <c r="J15" i="5" s="1"/>
  <c r="F6" i="5"/>
  <c r="F15" i="5" s="1"/>
  <c r="R6" i="5"/>
  <c r="R15" i="5" s="1"/>
  <c r="U6" i="5"/>
  <c r="U15" i="5" s="1"/>
  <c r="O6" i="5"/>
  <c r="O15" i="5" s="1"/>
  <c r="S6" i="5"/>
  <c r="S15" i="5" s="1"/>
  <c r="N6" i="5"/>
  <c r="N15" i="5" s="1"/>
  <c r="M6" i="5"/>
  <c r="M15" i="5" s="1"/>
  <c r="I6" i="5"/>
  <c r="I15" i="5" s="1"/>
  <c r="Q6" i="5"/>
  <c r="Q15" i="5" s="1"/>
  <c r="W6" i="5"/>
  <c r="W15" i="5" s="1"/>
  <c r="E6" i="5"/>
  <c r="E15" i="5" s="1"/>
  <c r="D6" i="5"/>
  <c r="D15" i="5" s="1"/>
  <c r="F4" i="97"/>
  <c r="G10" i="5"/>
  <c r="N12" i="5"/>
  <c r="M12" i="5"/>
  <c r="E13" i="5"/>
  <c r="E12" i="5"/>
  <c r="I10" i="5"/>
  <c r="W11" i="5"/>
  <c r="U12" i="5"/>
  <c r="W7" i="5"/>
  <c r="Q9" i="5"/>
  <c r="J9" i="14"/>
  <c r="R13" i="5"/>
  <c r="M9" i="5"/>
  <c r="G5" i="14"/>
  <c r="S12" i="5"/>
  <c r="F9" i="5"/>
  <c r="P7" i="5"/>
  <c r="O7" i="5"/>
  <c r="Q10" i="5"/>
  <c r="G12" i="5"/>
  <c r="F13" i="5"/>
  <c r="I11" i="5"/>
  <c r="T13" i="5"/>
  <c r="U8" i="5"/>
  <c r="E10" i="5"/>
  <c r="H10" i="5"/>
  <c r="V9" i="5"/>
  <c r="P12" i="5"/>
  <c r="H13" i="5"/>
  <c r="K9" i="5"/>
  <c r="T11" i="5"/>
  <c r="H9" i="5"/>
  <c r="N13" i="5"/>
  <c r="I12" i="5"/>
  <c r="K10" i="5"/>
  <c r="M11" i="5"/>
  <c r="S13" i="5"/>
  <c r="G9" i="5"/>
  <c r="I13" i="5"/>
  <c r="U11" i="5"/>
  <c r="N9" i="5"/>
  <c r="M13" i="5"/>
  <c r="V12" i="5"/>
  <c r="M10" i="5"/>
  <c r="F10" i="5"/>
  <c r="P13" i="5"/>
  <c r="P10" i="5"/>
  <c r="W10" i="5"/>
  <c r="Q12" i="5"/>
  <c r="T12" i="5"/>
  <c r="L12" i="5"/>
  <c r="S7" i="5"/>
  <c r="T10" i="5"/>
  <c r="V8" i="5"/>
  <c r="P11" i="5"/>
  <c r="D8" i="5"/>
  <c r="L8" i="5"/>
  <c r="F12" i="5"/>
  <c r="L9" i="5"/>
  <c r="D11" i="5"/>
  <c r="E9" i="5"/>
  <c r="O11" i="5"/>
  <c r="O8" i="5"/>
  <c r="W13" i="5"/>
  <c r="M7" i="5"/>
  <c r="Q7" i="5"/>
  <c r="T9" i="5"/>
  <c r="W9" i="5"/>
  <c r="J9" i="5"/>
  <c r="I9" i="5"/>
  <c r="K8" i="5"/>
  <c r="I8" i="5"/>
  <c r="F7" i="5"/>
  <c r="Q13" i="5"/>
  <c r="R7" i="5"/>
  <c r="G7" i="5"/>
  <c r="U7" i="5"/>
  <c r="R10" i="5"/>
  <c r="J12" i="5"/>
  <c r="J7" i="5"/>
  <c r="I7" i="5"/>
  <c r="D10" i="5"/>
  <c r="M8" i="5"/>
  <c r="S9" i="5"/>
  <c r="F11" i="5"/>
  <c r="O10" i="5"/>
  <c r="D7" i="5"/>
  <c r="H8" i="5"/>
  <c r="E7" i="5"/>
  <c r="N7" i="5"/>
  <c r="U9" i="5"/>
  <c r="P9" i="5"/>
  <c r="V7" i="5"/>
  <c r="S11" i="5"/>
  <c r="L11" i="5"/>
  <c r="V10" i="5"/>
  <c r="P8" i="5"/>
  <c r="J10" i="5"/>
  <c r="V11" i="5"/>
  <c r="R12" i="5"/>
  <c r="N8" i="5"/>
  <c r="R9" i="5"/>
  <c r="D9" i="5"/>
  <c r="H11" i="5"/>
  <c r="N10" i="5"/>
  <c r="T7" i="5"/>
  <c r="O12" i="5"/>
  <c r="D13" i="5"/>
  <c r="N11" i="5"/>
  <c r="G7" i="14"/>
  <c r="L10" i="5"/>
  <c r="J13" i="5"/>
  <c r="G11" i="5"/>
  <c r="R11" i="5"/>
  <c r="O13" i="5"/>
  <c r="E11" i="5"/>
  <c r="W8" i="5"/>
  <c r="U13" i="5"/>
  <c r="D12" i="5"/>
  <c r="S8" i="5"/>
  <c r="F8" i="5"/>
  <c r="J8" i="5"/>
  <c r="R8" i="5"/>
  <c r="G13" i="5"/>
  <c r="K11" i="5"/>
  <c r="W12" i="5"/>
  <c r="J12" i="14"/>
  <c r="V13" i="5"/>
  <c r="Q11" i="5"/>
  <c r="G8" i="5"/>
  <c r="K12" i="5"/>
  <c r="J24" i="14"/>
  <c r="G19" i="14"/>
  <c r="L13" i="5"/>
  <c r="L7" i="5"/>
  <c r="H7" i="5"/>
  <c r="J11" i="5"/>
  <c r="T8" i="5"/>
  <c r="K13" i="5"/>
  <c r="O9" i="5"/>
  <c r="K7" i="5"/>
  <c r="S10" i="5"/>
  <c r="H12" i="5"/>
  <c r="U10" i="5"/>
  <c r="Q8" i="5"/>
  <c r="E8" i="5"/>
  <c r="W7" i="14" l="1"/>
  <c r="L18" i="5"/>
  <c r="U16" i="5"/>
  <c r="D19" i="5"/>
  <c r="Q18" i="5"/>
  <c r="H19" i="5"/>
  <c r="S17" i="5"/>
  <c r="D17" i="5"/>
  <c r="D18" i="5"/>
  <c r="F2" i="5"/>
  <c r="H17" i="5"/>
  <c r="R16" i="5"/>
  <c r="G17" i="5"/>
  <c r="H3" i="5"/>
  <c r="D4" i="5"/>
  <c r="O17" i="5"/>
  <c r="J17" i="5"/>
  <c r="G16" i="5"/>
  <c r="K17" i="5"/>
  <c r="M18" i="5"/>
  <c r="N16" i="5"/>
  <c r="E17" i="5"/>
  <c r="W18" i="5"/>
  <c r="G3" i="5"/>
  <c r="H4" i="5"/>
  <c r="I3" i="5"/>
  <c r="R17" i="5"/>
  <c r="W16" i="5"/>
  <c r="K4" i="5"/>
  <c r="E18" i="5"/>
  <c r="U17" i="5"/>
  <c r="P16" i="5"/>
  <c r="S16" i="5"/>
  <c r="P17" i="5"/>
  <c r="G2" i="5"/>
  <c r="J3" i="5"/>
  <c r="Q16" i="5"/>
  <c r="F17" i="5"/>
  <c r="F18" i="5"/>
  <c r="J19" i="5"/>
  <c r="N18" i="5"/>
  <c r="L17" i="5"/>
  <c r="O18" i="5"/>
  <c r="I17" i="5"/>
  <c r="H2" i="5"/>
  <c r="I2" i="5"/>
  <c r="T17" i="5"/>
  <c r="L16" i="5"/>
  <c r="E4" i="5"/>
  <c r="U19" i="5"/>
  <c r="K19" i="5"/>
  <c r="S18" i="5"/>
  <c r="E2" i="5"/>
  <c r="E19" i="5"/>
  <c r="R19" i="5"/>
  <c r="F16" i="5"/>
  <c r="Q17" i="5"/>
  <c r="K18" i="5"/>
  <c r="E16" i="5"/>
  <c r="O19" i="5"/>
  <c r="F19" i="5"/>
  <c r="W17" i="5"/>
  <c r="T16" i="5"/>
  <c r="D2" i="5"/>
  <c r="Q19" i="5"/>
  <c r="P18" i="5"/>
  <c r="P19" i="5"/>
  <c r="M19" i="5"/>
  <c r="J18" i="5"/>
  <c r="K16" i="5"/>
  <c r="G18" i="5"/>
  <c r="R18" i="5"/>
  <c r="I19" i="5"/>
  <c r="V19" i="5"/>
  <c r="I16" i="5"/>
  <c r="L19" i="5"/>
  <c r="T18" i="5"/>
  <c r="E3" i="5"/>
  <c r="K3" i="5"/>
  <c r="J4" i="5"/>
  <c r="M17" i="5"/>
  <c r="N17" i="5"/>
  <c r="V18" i="5"/>
  <c r="G19" i="5"/>
  <c r="H16" i="5"/>
  <c r="U18" i="5"/>
  <c r="V17" i="5"/>
  <c r="F3" i="5"/>
  <c r="I4" i="5"/>
  <c r="F4" i="5"/>
  <c r="W19" i="5"/>
  <c r="N19" i="5"/>
  <c r="K2" i="5"/>
  <c r="V16" i="5"/>
  <c r="T19" i="5"/>
  <c r="O16" i="5"/>
  <c r="H18" i="5"/>
  <c r="J16" i="5"/>
  <c r="M16" i="5"/>
  <c r="G4" i="5"/>
  <c r="I18" i="5"/>
  <c r="D3" i="5"/>
  <c r="S19" i="5"/>
  <c r="J2" i="5"/>
  <c r="L22" i="14" l="1"/>
  <c r="L14" i="14"/>
  <c r="L15" i="14"/>
  <c r="L16" i="14"/>
  <c r="L21" i="14"/>
  <c r="L24" i="14"/>
  <c r="L17" i="14"/>
  <c r="L13" i="14"/>
  <c r="L23" i="14"/>
  <c r="L18" i="14"/>
  <c r="L20" i="14"/>
  <c r="L19" i="14"/>
  <c r="P14" i="5"/>
  <c r="F14" i="5"/>
  <c r="K14" i="5"/>
  <c r="S14" i="5"/>
  <c r="Q14" i="5"/>
  <c r="H20" i="5"/>
  <c r="N20" i="5"/>
  <c r="P20" i="5"/>
  <c r="M20" i="5"/>
  <c r="G5" i="5"/>
  <c r="G14" i="5"/>
  <c r="U14" i="5"/>
  <c r="V14" i="5"/>
  <c r="L14" i="5"/>
  <c r="O14" i="5"/>
  <c r="D20" i="5"/>
  <c r="W20" i="5"/>
  <c r="V20" i="5"/>
  <c r="D5" i="5"/>
  <c r="K5" i="5"/>
  <c r="S20" i="5"/>
  <c r="H5" i="5"/>
  <c r="E14" i="5"/>
  <c r="R20" i="5"/>
  <c r="Q20" i="5"/>
  <c r="I5" i="5"/>
  <c r="E5" i="5"/>
  <c r="D14" i="5"/>
  <c r="I14" i="5"/>
  <c r="R14" i="5"/>
  <c r="T14" i="5"/>
  <c r="N14" i="5"/>
  <c r="F20" i="5"/>
  <c r="G20" i="5"/>
  <c r="K20" i="5"/>
  <c r="T20" i="5"/>
  <c r="E20" i="5"/>
  <c r="U20" i="5"/>
  <c r="F5" i="5"/>
  <c r="J5" i="5"/>
  <c r="H14" i="5"/>
  <c r="W14" i="5"/>
  <c r="J14" i="5"/>
  <c r="M14" i="5"/>
  <c r="O20" i="5"/>
  <c r="J20" i="5"/>
  <c r="L20" i="5"/>
  <c r="I20" i="5"/>
  <c r="A6" i="14"/>
  <c r="A7" i="14"/>
  <c r="A8" i="14"/>
  <c r="A9" i="14"/>
  <c r="A10" i="14"/>
  <c r="A11" i="14"/>
  <c r="A12" i="14"/>
  <c r="A13" i="14"/>
  <c r="A14" i="14"/>
  <c r="A15" i="14"/>
  <c r="A16" i="14"/>
  <c r="A17" i="14"/>
  <c r="A18" i="14"/>
  <c r="A19" i="14"/>
  <c r="A20" i="14"/>
  <c r="A21" i="14"/>
  <c r="A22" i="14"/>
  <c r="A23" i="14"/>
  <c r="A24" i="14"/>
  <c r="A5" i="14"/>
  <c r="I17" i="14"/>
  <c r="I16" i="14"/>
  <c r="C6" i="14"/>
  <c r="H22" i="14"/>
  <c r="C12" i="14"/>
  <c r="C11" i="14"/>
  <c r="I22" i="14"/>
  <c r="I8" i="14"/>
  <c r="H11" i="14"/>
  <c r="H20" i="14"/>
  <c r="I14" i="14"/>
  <c r="H7" i="14"/>
  <c r="I5" i="14"/>
  <c r="H23" i="14"/>
  <c r="I21" i="14"/>
  <c r="C7" i="14"/>
  <c r="H24" i="14"/>
  <c r="H5" i="14"/>
  <c r="I20" i="14"/>
  <c r="I19" i="14"/>
  <c r="H21" i="14"/>
  <c r="I13" i="14"/>
  <c r="C8" i="14"/>
  <c r="C5" i="14"/>
  <c r="H13" i="14"/>
  <c r="I15" i="14"/>
  <c r="I9" i="14"/>
  <c r="H10" i="14"/>
  <c r="I23" i="14"/>
  <c r="H16" i="14"/>
  <c r="H6" i="14"/>
  <c r="I11" i="14"/>
  <c r="H15" i="14"/>
  <c r="H19" i="14"/>
  <c r="I12" i="14"/>
  <c r="C9" i="14"/>
  <c r="H14" i="14"/>
  <c r="H17" i="14"/>
  <c r="I7" i="14"/>
  <c r="H9" i="14"/>
  <c r="C10" i="14"/>
  <c r="I10" i="14"/>
  <c r="I6" i="14"/>
  <c r="I24" i="14"/>
  <c r="H12" i="14"/>
  <c r="I18" i="14"/>
  <c r="H8" i="14"/>
  <c r="H18" i="14"/>
  <c r="K15" i="14" l="1"/>
  <c r="D15" i="14" s="1"/>
  <c r="B15" i="14" s="1"/>
  <c r="K6" i="14"/>
  <c r="F4" i="118" s="1"/>
  <c r="K9" i="14"/>
  <c r="F4" i="115" s="1"/>
  <c r="K14" i="14"/>
  <c r="D14" i="14" s="1"/>
  <c r="B14" i="14" s="1"/>
  <c r="K19" i="14"/>
  <c r="D19" i="14" s="1"/>
  <c r="B19" i="14" s="1"/>
  <c r="K20" i="14"/>
  <c r="D20" i="14" s="1"/>
  <c r="B20" i="14" s="1"/>
  <c r="K8" i="14"/>
  <c r="F4" i="114" s="1"/>
  <c r="K10" i="14"/>
  <c r="F4" i="116" s="1"/>
  <c r="K16" i="14"/>
  <c r="D16" i="14" s="1"/>
  <c r="B16" i="14" s="1"/>
  <c r="K13" i="14"/>
  <c r="D13" i="14" s="1"/>
  <c r="B13" i="14" s="1"/>
  <c r="K21" i="14"/>
  <c r="D21" i="14" s="1"/>
  <c r="B21" i="14" s="1"/>
  <c r="K18" i="14"/>
  <c r="D18" i="14" s="1"/>
  <c r="B18" i="14" s="1"/>
  <c r="K12" i="14"/>
  <c r="D12" i="14" s="1"/>
  <c r="B12" i="14" s="1"/>
  <c r="K11" i="14"/>
  <c r="D11" i="14" s="1"/>
  <c r="B11" i="14" s="1"/>
  <c r="K22" i="14"/>
  <c r="D22" i="14" s="1"/>
  <c r="B22" i="14" s="1"/>
  <c r="K7" i="14"/>
  <c r="F4" i="119" s="1"/>
  <c r="K23" i="14"/>
  <c r="D23" i="14" s="1"/>
  <c r="B23" i="14" s="1"/>
  <c r="K17" i="14"/>
  <c r="D17" i="14" s="1"/>
  <c r="B17" i="14" s="1"/>
  <c r="K24" i="14"/>
  <c r="D24" i="14" s="1"/>
  <c r="B24" i="14" s="1"/>
  <c r="K5" i="14"/>
  <c r="F4" i="117" s="1"/>
  <c r="L11" i="14"/>
  <c r="L12" i="14"/>
  <c r="L7" i="14"/>
  <c r="L6" i="14"/>
  <c r="L5" i="14"/>
  <c r="L10" i="14"/>
  <c r="L9" i="14"/>
  <c r="L8" i="14"/>
  <c r="F11" i="12"/>
  <c r="E11" i="12"/>
  <c r="D11" i="12"/>
  <c r="D8" i="14" l="1"/>
  <c r="B8" i="14" s="1"/>
  <c r="D5" i="14"/>
  <c r="B5" i="14" s="1"/>
  <c r="D10" i="14"/>
  <c r="B10" i="14" s="1"/>
  <c r="D6" i="14"/>
  <c r="B6" i="14" s="1"/>
  <c r="D7" i="14"/>
  <c r="B7" i="14" s="1"/>
  <c r="D9" i="14"/>
  <c r="B9" i="14" s="1"/>
  <c r="A7" i="12"/>
  <c r="A6" i="12"/>
  <c r="A8" i="12"/>
  <c r="A10" i="12"/>
  <c r="A9" i="12"/>
  <c r="R5" i="14" l="1"/>
  <c r="R6" i="14"/>
  <c r="R10" i="14"/>
  <c r="R14" i="14"/>
  <c r="O14" i="14" s="1"/>
  <c r="R18" i="14"/>
  <c r="O18" i="14" s="1"/>
  <c r="R22" i="14"/>
  <c r="O22" i="14" s="1"/>
  <c r="R17" i="14"/>
  <c r="O17" i="14" s="1"/>
  <c r="R7" i="14"/>
  <c r="R11" i="14"/>
  <c r="O11" i="14" s="1"/>
  <c r="R15" i="14"/>
  <c r="O15" i="14" s="1"/>
  <c r="R19" i="14"/>
  <c r="O19" i="14" s="1"/>
  <c r="R23" i="14"/>
  <c r="O23" i="14" s="1"/>
  <c r="R13" i="14"/>
  <c r="O13" i="14" s="1"/>
  <c r="R8" i="14"/>
  <c r="R12" i="14"/>
  <c r="O12" i="14" s="1"/>
  <c r="R16" i="14"/>
  <c r="O16" i="14" s="1"/>
  <c r="R20" i="14"/>
  <c r="O20" i="14" s="1"/>
  <c r="R24" i="14"/>
  <c r="O24" i="14" s="1"/>
  <c r="R9" i="14"/>
  <c r="R21" i="14"/>
  <c r="O21" i="14" s="1"/>
  <c r="A5" i="12"/>
  <c r="O7" i="14" l="1"/>
  <c r="O9" i="14"/>
  <c r="O10" i="14"/>
  <c r="O8" i="14"/>
  <c r="O6" i="14"/>
  <c r="O5" i="14"/>
  <c r="A12" i="12"/>
  <c r="C11" i="12"/>
  <c r="Q19" i="14" l="1"/>
  <c r="Q22" i="14"/>
  <c r="Q11" i="14"/>
  <c r="Q24" i="14"/>
  <c r="C14" i="97"/>
  <c r="G14" i="97" l="1"/>
  <c r="C7" i="13"/>
  <c r="P13" i="14"/>
  <c r="Q13" i="14"/>
  <c r="P21" i="14"/>
  <c r="Q21" i="14"/>
  <c r="P14" i="14"/>
  <c r="Q14" i="14"/>
  <c r="P20" i="14"/>
  <c r="Q20" i="14"/>
  <c r="P12" i="14"/>
  <c r="Q12" i="14"/>
  <c r="P15" i="14"/>
  <c r="Q15" i="14"/>
  <c r="P16" i="14"/>
  <c r="Q16" i="14"/>
  <c r="P10" i="14"/>
  <c r="Q10" i="14"/>
  <c r="P17" i="14"/>
  <c r="Q17" i="14"/>
  <c r="P23" i="14"/>
  <c r="Q23" i="14"/>
  <c r="P18" i="14"/>
  <c r="Q18" i="14"/>
  <c r="P11" i="14"/>
  <c r="P24" i="14"/>
  <c r="P22" i="14"/>
  <c r="P19" i="14"/>
  <c r="Q8" i="14" l="1"/>
  <c r="P8" i="14" l="1"/>
  <c r="Q9" i="14"/>
  <c r="P9" i="14" l="1"/>
  <c r="P6" i="14"/>
  <c r="Q5" i="14"/>
  <c r="Q7" i="14"/>
  <c r="P7" i="14" l="1"/>
  <c r="Q6" i="14"/>
  <c r="P5" i="14"/>
</calcChain>
</file>

<file path=xl/comments1.xml><?xml version="1.0" encoding="utf-8"?>
<comments xmlns="http://schemas.openxmlformats.org/spreadsheetml/2006/main">
  <authors>
    <author>Werner Trummer</author>
  </authors>
  <commentList>
    <comment ref="A2" authorId="0" shapeId="0">
      <text>
        <r>
          <rPr>
            <sz val="9"/>
            <color indexed="81"/>
            <rFont val="Segoe UI"/>
            <family val="2"/>
          </rPr>
          <t xml:space="preserve">
Die Ausschlusskriterien wurden in die Bewertung mit einer einfachen „Ja/Nein Variante“ aufgenommen. Dies soll der Kommune sofort zeigen, welche Ausschlusskriterien bestehen, um eine Entscheidung treffen zu können, ob der Standort überhaupt in die Bewertung mit aufgenommen werden soll.</t>
        </r>
      </text>
    </comment>
  </commentList>
</comments>
</file>

<file path=xl/comments2.xml><?xml version="1.0" encoding="utf-8"?>
<comments xmlns="http://schemas.openxmlformats.org/spreadsheetml/2006/main">
  <authors>
    <author>Werner Trummer</author>
    <author>Beran Manuela</author>
  </authors>
  <commentList>
    <comment ref="C8" authorId="0" shapeId="0">
      <text>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Beispiele:
• schwierige lokale Zu- und Abfahrt: Lage an Hauptverkehrsstraße mit zweistreifiger Fahrbahn im Gegenverkehr, zulässige Geschwindigkeit zw. 50 und 60 km/h
• gesicherte lokale Zu- und Abfahrt: Lage an Sammelstraße mit zweistreifigen Fahrbahn im Gegenverkehr; zulässige Geschwindigkeit 50 km/h
• einfache/leichte lokale Zu- und Abfahrt ist vorhanden: Lage an Sammelstraße mit zweistreifigen Fahrbahn im Gegenverkehr; zulässige Geschwindigkeit zw. 30 und 50 km/h
• sehr einfache/leichte lokale Zu - und Abfahrt von mehreren Seiten vorhanden: Lage an Erschließungsstraße mit bis zu zweistreifigen Fahrbahn im Gegenverkehr; zulässige Geschwindigkeit gleich oder kleiner 30 km/h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comments3.xml><?xml version="1.0" encoding="utf-8"?>
<comments xmlns="http://schemas.openxmlformats.org/spreadsheetml/2006/main">
  <authors>
    <author>Werner Trummer</author>
    <author>Beran Manuela</author>
  </authors>
  <commentList>
    <comment ref="C8" authorId="0" shapeId="0">
      <text>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Beispiele:
• schwierige lokale Zu- und Abfahrt: Lage an Hauptverkehrsstraße mit zweistreifiger Fahrbahn im Gegenverkehr, zulässige Geschwindigkeit zw. 50 und 60 km/h
• gesicherte lokale Zu- und Abfahrt: Lage an Sammelstraße mit zweistreifigen Fahrbahn im Gegenverkehr; zulässige Geschwindigkeit 50 km/h
• einfache/leichte lokale Zu- und Abfahrt ist vorhanden: Lage an Sammelstraße mit zweistreifigen Fahrbahn im Gegenverkehr; zulässige Geschwindigkeit zw. 30 und 50 km/h
• sehr einfache/leichte lokale Zu - und Abfahrt von mehreren Seiten vorhanden: Lage an Erschließungsstraße mit bis zu zweistreifigen Fahrbahn im Gegenverkehr; zulässige Geschwindigkeit gleich oder kleiner 30 km/h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comments4.xml><?xml version="1.0" encoding="utf-8"?>
<comments xmlns="http://schemas.openxmlformats.org/spreadsheetml/2006/main">
  <authors>
    <author>Werner Trummer</author>
    <author>Beran Manuela</author>
  </authors>
  <commentList>
    <comment ref="C8" authorId="0" shapeId="0">
      <text>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Beispiele:
• schwierige lokale Zu- und Abfahrt: Lage an Hauptverkehrsstraße mit zweistreifiger Fahrbahn im Gegenverkehr, zulässige Geschwindigkeit zw. 50 und 60 km/h
• gesicherte lokale Zu- und Abfahrt: Lage an Sammelstraße mit zweistreifigen Fahrbahn im Gegenverkehr; zulässige Geschwindigkeit 50 km/h
• einfache/leichte lokale Zu- und Abfahrt ist vorhanden: Lage an Sammelstraße mit zweistreifigen Fahrbahn im Gegenverkehr; zulässige Geschwindigkeit zw. 30 und 50 km/h
• sehr einfache/leichte lokale Zu - und Abfahrt von mehreren Seiten vorhanden: Lage an Erschließungsstraße mit bis zu zweistreifigen Fahrbahn im Gegenverkehr; zulässige Geschwindigkeit gleich oder kleiner 30 km/h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comments5.xml><?xml version="1.0" encoding="utf-8"?>
<comments xmlns="http://schemas.openxmlformats.org/spreadsheetml/2006/main">
  <authors>
    <author>Werner Trummer</author>
    <author>Beran Manuela</author>
  </authors>
  <commentList>
    <comment ref="C8" authorId="0" shapeId="0">
      <text>
        <r>
          <rPr>
            <b/>
            <sz val="9"/>
            <color indexed="81"/>
            <rFont val="Segoe UI"/>
            <family val="2"/>
          </rPr>
          <t>Werner Trummer:</t>
        </r>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b/>
            <sz val="9"/>
            <color indexed="81"/>
            <rFont val="Segoe UI"/>
            <family val="2"/>
          </rPr>
          <t>Werner Trummer:</t>
        </r>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b/>
            <sz val="9"/>
            <color indexed="81"/>
            <rFont val="Segoe UI"/>
            <family val="2"/>
          </rPr>
          <t>Werner Trummer:</t>
        </r>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b/>
            <sz val="9"/>
            <color indexed="81"/>
            <rFont val="Segoe UI"/>
            <family val="2"/>
          </rPr>
          <t>Werner Trummer:</t>
        </r>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b/>
            <sz val="9"/>
            <color indexed="81"/>
            <rFont val="Segoe UI"/>
            <family val="2"/>
          </rPr>
          <t>Werner Trummer:</t>
        </r>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b/>
            <sz val="9"/>
            <color indexed="81"/>
            <rFont val="Segoe UI"/>
            <family val="2"/>
          </rPr>
          <t>Beran Manuela:</t>
        </r>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b/>
            <sz val="9"/>
            <color indexed="81"/>
            <rFont val="Segoe UI"/>
            <family val="2"/>
          </rPr>
          <t>Werner Trummer:</t>
        </r>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b/>
            <sz val="9"/>
            <color indexed="81"/>
            <rFont val="Segoe UI"/>
            <family val="2"/>
          </rPr>
          <t>Werner Trummer:</t>
        </r>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b/>
            <sz val="9"/>
            <color indexed="81"/>
            <rFont val="Segoe UI"/>
            <family val="2"/>
          </rPr>
          <t>Werner Trummer:</t>
        </r>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b/>
            <sz val="9"/>
            <color indexed="81"/>
            <rFont val="Segoe UI"/>
            <family val="2"/>
          </rPr>
          <t>Werner Trummer:</t>
        </r>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b/>
            <sz val="9"/>
            <color indexed="81"/>
            <rFont val="Segoe UI"/>
            <family val="2"/>
          </rPr>
          <t>Werner Trummer:</t>
        </r>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b/>
            <sz val="9"/>
            <color indexed="81"/>
            <rFont val="Segoe UI"/>
            <family val="2"/>
          </rPr>
          <t>Werner Trummer:</t>
        </r>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b/>
            <sz val="9"/>
            <color indexed="81"/>
            <rFont val="Segoe UI"/>
            <family val="2"/>
          </rPr>
          <t>Werner Trummer:</t>
        </r>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b/>
            <sz val="9"/>
            <color indexed="81"/>
            <rFont val="Segoe UI"/>
            <family val="2"/>
          </rPr>
          <t>Werner Trummer:</t>
        </r>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comments6.xml><?xml version="1.0" encoding="utf-8"?>
<comments xmlns="http://schemas.openxmlformats.org/spreadsheetml/2006/main">
  <authors>
    <author>Werner Trummer</author>
    <author>Beran Manuela</author>
  </authors>
  <commentList>
    <comment ref="C8" authorId="0" shapeId="0">
      <text>
        <r>
          <rPr>
            <b/>
            <sz val="9"/>
            <color indexed="81"/>
            <rFont val="Segoe UI"/>
            <family val="2"/>
          </rPr>
          <t>Werner Trummer:</t>
        </r>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b/>
            <sz val="9"/>
            <color indexed="81"/>
            <rFont val="Segoe UI"/>
            <family val="2"/>
          </rPr>
          <t>Werner Trummer:</t>
        </r>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b/>
            <sz val="9"/>
            <color indexed="81"/>
            <rFont val="Segoe UI"/>
            <family val="2"/>
          </rPr>
          <t>Werner Trummer:</t>
        </r>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b/>
            <sz val="9"/>
            <color indexed="81"/>
            <rFont val="Segoe UI"/>
            <family val="2"/>
          </rPr>
          <t>Werner Trummer:</t>
        </r>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b/>
            <sz val="9"/>
            <color indexed="81"/>
            <rFont val="Segoe UI"/>
            <family val="2"/>
          </rPr>
          <t>Werner Trummer:</t>
        </r>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b/>
            <sz val="9"/>
            <color indexed="81"/>
            <rFont val="Segoe UI"/>
            <family val="2"/>
          </rPr>
          <t>Beran Manuela:</t>
        </r>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b/>
            <sz val="9"/>
            <color indexed="81"/>
            <rFont val="Segoe UI"/>
            <family val="2"/>
          </rPr>
          <t>Werner Trummer:</t>
        </r>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b/>
            <sz val="9"/>
            <color indexed="81"/>
            <rFont val="Segoe UI"/>
            <family val="2"/>
          </rPr>
          <t>Werner Trummer:</t>
        </r>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b/>
            <sz val="9"/>
            <color indexed="81"/>
            <rFont val="Segoe UI"/>
            <family val="2"/>
          </rPr>
          <t>Werner Trummer:</t>
        </r>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b/>
            <sz val="9"/>
            <color indexed="81"/>
            <rFont val="Segoe UI"/>
            <family val="2"/>
          </rPr>
          <t>Werner Trummer:</t>
        </r>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b/>
            <sz val="9"/>
            <color indexed="81"/>
            <rFont val="Segoe UI"/>
            <family val="2"/>
          </rPr>
          <t>Werner Trummer:</t>
        </r>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b/>
            <sz val="9"/>
            <color indexed="81"/>
            <rFont val="Segoe UI"/>
            <family val="2"/>
          </rPr>
          <t>Werner Trummer:</t>
        </r>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b/>
            <sz val="9"/>
            <color indexed="81"/>
            <rFont val="Segoe UI"/>
            <family val="2"/>
          </rPr>
          <t>Werner Trummer:</t>
        </r>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b/>
            <sz val="9"/>
            <color indexed="81"/>
            <rFont val="Segoe UI"/>
            <family val="2"/>
          </rPr>
          <t>Werner Trummer:</t>
        </r>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comments7.xml><?xml version="1.0" encoding="utf-8"?>
<comments xmlns="http://schemas.openxmlformats.org/spreadsheetml/2006/main">
  <authors>
    <author>Werner Trummer</author>
    <author>Beran Manuela</author>
  </authors>
  <commentList>
    <comment ref="C8" authorId="0" shapeId="0">
      <text>
        <r>
          <rPr>
            <b/>
            <sz val="9"/>
            <color indexed="81"/>
            <rFont val="Segoe UI"/>
            <family val="2"/>
          </rPr>
          <t>Werner Trummer:</t>
        </r>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b/>
            <sz val="9"/>
            <color indexed="81"/>
            <rFont val="Segoe UI"/>
            <family val="2"/>
          </rPr>
          <t>Werner Trummer:</t>
        </r>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b/>
            <sz val="9"/>
            <color indexed="81"/>
            <rFont val="Segoe UI"/>
            <family val="2"/>
          </rPr>
          <t>Werner Trummer:</t>
        </r>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b/>
            <sz val="9"/>
            <color indexed="81"/>
            <rFont val="Segoe UI"/>
            <family val="2"/>
          </rPr>
          <t>Werner Trummer:</t>
        </r>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b/>
            <sz val="9"/>
            <color indexed="81"/>
            <rFont val="Segoe UI"/>
            <family val="2"/>
          </rPr>
          <t>Werner Trummer:</t>
        </r>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b/>
            <sz val="9"/>
            <color indexed="81"/>
            <rFont val="Segoe UI"/>
            <family val="2"/>
          </rPr>
          <t>Beran Manuela:</t>
        </r>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b/>
            <sz val="9"/>
            <color indexed="81"/>
            <rFont val="Segoe UI"/>
            <family val="2"/>
          </rPr>
          <t>Werner Trummer:</t>
        </r>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b/>
            <sz val="9"/>
            <color indexed="81"/>
            <rFont val="Segoe UI"/>
            <family val="2"/>
          </rPr>
          <t>Werner Trummer:</t>
        </r>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b/>
            <sz val="9"/>
            <color indexed="81"/>
            <rFont val="Segoe UI"/>
            <family val="2"/>
          </rPr>
          <t>Werner Trummer:</t>
        </r>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b/>
            <sz val="9"/>
            <color indexed="81"/>
            <rFont val="Segoe UI"/>
            <family val="2"/>
          </rPr>
          <t>Werner Trummer:</t>
        </r>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b/>
            <sz val="9"/>
            <color indexed="81"/>
            <rFont val="Segoe UI"/>
            <family val="2"/>
          </rPr>
          <t>Werner Trummer:</t>
        </r>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b/>
            <sz val="9"/>
            <color indexed="81"/>
            <rFont val="Segoe UI"/>
            <family val="2"/>
          </rPr>
          <t>Werner Trummer:</t>
        </r>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b/>
            <sz val="9"/>
            <color indexed="81"/>
            <rFont val="Segoe UI"/>
            <family val="2"/>
          </rPr>
          <t>Werner Trummer:</t>
        </r>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b/>
            <sz val="9"/>
            <color indexed="81"/>
            <rFont val="Segoe UI"/>
            <family val="2"/>
          </rPr>
          <t>Werner Trummer:</t>
        </r>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comments8.xml><?xml version="1.0" encoding="utf-8"?>
<comments xmlns="http://schemas.openxmlformats.org/spreadsheetml/2006/main">
  <authors>
    <author>Werner Trummer</author>
    <author>Beran Manuela</author>
  </authors>
  <commentList>
    <comment ref="C8" authorId="0" shapeId="0">
      <text>
        <r>
          <rPr>
            <sz val="9"/>
            <color indexed="81"/>
            <rFont val="Segoe UI"/>
            <family val="2"/>
          </rPr>
          <t xml:space="preserve">
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r>
      </text>
    </comment>
    <comment ref="C9" authorId="0" shapeId="0">
      <text>
        <r>
          <rPr>
            <sz val="9"/>
            <color indexed="81"/>
            <rFont val="Segoe UI"/>
            <family val="2"/>
          </rPr>
          <t xml:space="preserve">
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
</t>
        </r>
      </text>
    </comment>
    <comment ref="C10" authorId="0" shapeId="0">
      <text>
        <r>
          <rPr>
            <sz val="9"/>
            <color indexed="81"/>
            <rFont val="Segoe UI"/>
            <family val="2"/>
          </rPr>
          <t xml:space="preserve">
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
</t>
        </r>
      </text>
    </comment>
    <comment ref="A11" authorId="0" shapeId="0">
      <text>
        <r>
          <rPr>
            <b/>
            <sz val="9"/>
            <color indexed="81"/>
            <rFont val="Segoe UI"/>
            <family val="2"/>
          </rPr>
          <t>Werner Trummer:</t>
        </r>
        <r>
          <rPr>
            <sz val="9"/>
            <color indexed="81"/>
            <rFont val="Segoe UI"/>
            <family val="2"/>
          </rPr>
          <t xml:space="preserve">
Hier kann man entscheiden, ob unten die Werte angezeigt werden oder eine 0!
Originalformel: WENN(MIN($A$8:$A$12)=0;</t>
        </r>
        <r>
          <rPr>
            <b/>
            <u/>
            <sz val="9"/>
            <color indexed="81"/>
            <rFont val="Segoe UI"/>
            <family val="2"/>
          </rPr>
          <t>0</t>
        </r>
        <r>
          <rPr>
            <sz val="9"/>
            <color indexed="81"/>
            <rFont val="Segoe UI"/>
            <family val="2"/>
          </rPr>
          <t>;1)</t>
        </r>
      </text>
    </comment>
    <comment ref="C14" authorId="0" shapeId="0">
      <text>
        <r>
          <rPr>
            <sz val="9"/>
            <color indexed="81"/>
            <rFont val="Segoe UI"/>
            <family val="2"/>
          </rPr>
          <t xml:space="preserve">
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r>
      </text>
    </comment>
    <comment ref="C15" authorId="0" shapeId="0">
      <text>
        <r>
          <rPr>
            <sz val="9"/>
            <color indexed="81"/>
            <rFont val="Segoe UI"/>
            <family val="2"/>
          </rPr>
          <t xml:space="preserve">
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r>
      </text>
    </comment>
    <comment ref="C16" authorId="1" shapeId="0">
      <text>
        <r>
          <rPr>
            <sz val="9"/>
            <color indexed="81"/>
            <rFont val="Segoe UI"/>
            <family val="2"/>
          </rPr>
          <t xml:space="preserve">
POI- Points of Interest
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
</t>
        </r>
      </text>
    </comment>
    <comment ref="C17" authorId="0" shapeId="0">
      <text>
        <r>
          <rPr>
            <sz val="9"/>
            <color indexed="81"/>
            <rFont val="Segoe UI"/>
            <family val="2"/>
          </rPr>
          <t xml:space="preserve">
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
</t>
        </r>
      </text>
    </comment>
    <comment ref="C18" authorId="0" shapeId="0">
      <text>
        <r>
          <rPr>
            <sz val="9"/>
            <color indexed="81"/>
            <rFont val="Segoe UI"/>
            <family val="2"/>
          </rPr>
          <t xml:space="preserve">
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Beispiele:
• schwierige lokale Zu- und Abfahrt: Lage an Hauptverkehrsstraße mit zweistreifiger Fahrbahn im Gegenverkehr, zulässige Geschwindigkeit zw. 50 und 60 km/h
• gesicherte lokale Zu- und Abfahrt: Lage an Sammelstraße mit zweistreifigen Fahrbahn im Gegenverkehr; zulässige Geschwindigkeit 50 km/h
• einfache/leichte lokale Zu- und Abfahrt ist vorhanden: Lage an Sammelstraße mit zweistreifigen Fahrbahn im Gegenverkehr; zulässige Geschwindigkeit zw. 30 und 50 km/h
• sehr einfache/leichte lokale Zu - und Abfahrt von mehreren Seiten vorhanden: Lage an Erschließungsstraße mit bis zu zweistreifigen Fahrbahn im Gegenverkehr; zulässige Geschwindigkeit gleich oder kleiner 30 km/h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
</t>
        </r>
      </text>
    </comment>
    <comment ref="C19" authorId="0" shapeId="0">
      <text>
        <r>
          <rPr>
            <sz val="9"/>
            <color indexed="81"/>
            <rFont val="Segoe UI"/>
            <family val="2"/>
          </rPr>
          <t xml:space="preserve">
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
</t>
        </r>
      </text>
    </comment>
    <comment ref="C20" authorId="0" shapeId="0">
      <text>
        <r>
          <rPr>
            <sz val="9"/>
            <color indexed="81"/>
            <rFont val="Segoe UI"/>
            <family val="2"/>
          </rPr>
          <t xml:space="preserve">
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
</t>
        </r>
      </text>
    </comment>
    <comment ref="C25" authorId="0" shapeId="0">
      <text>
        <r>
          <rPr>
            <sz val="9"/>
            <color indexed="81"/>
            <rFont val="Segoe UI"/>
            <family val="2"/>
          </rPr>
          <t xml:space="preserve">
Mögliche Förderungen für die Infrastrukturerstellung sollten geprüft werden. Gibt es Möglichkeiten für bestimmte Standorte Förderungen zu lukrieren, kann die Wirtschaftlichkeit stark erhöht werden z.B. Bundesförderung für die Errichtung öffentlicher E-Ladestationen.</t>
        </r>
      </text>
    </comment>
    <comment ref="C26" authorId="0" shapeId="0">
      <text>
        <r>
          <rPr>
            <sz val="9"/>
            <color indexed="81"/>
            <rFont val="Segoe UI"/>
            <family val="2"/>
          </rPr>
          <t xml:space="preserve">
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r>
      </text>
    </comment>
    <comment ref="C27" authorId="0" shapeId="0">
      <text>
        <r>
          <rPr>
            <sz val="9"/>
            <color indexed="81"/>
            <rFont val="Segoe UI"/>
            <family val="2"/>
          </rPr>
          <t xml:space="preserve">
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 </t>
        </r>
      </text>
    </comment>
    <comment ref="C28" authorId="0" shapeId="0">
      <text>
        <r>
          <rPr>
            <sz val="9"/>
            <color indexed="81"/>
            <rFont val="Segoe UI"/>
            <family val="2"/>
          </rPr>
          <t xml:space="preserve">
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 </t>
        </r>
      </text>
    </comment>
    <comment ref="C32" authorId="0" shapeId="0">
      <text>
        <r>
          <rPr>
            <b/>
            <sz val="9"/>
            <color indexed="81"/>
            <rFont val="Segoe UI"/>
            <family val="2"/>
          </rPr>
          <t>Werner Trummer:</t>
        </r>
        <r>
          <rPr>
            <sz val="9"/>
            <color indexed="81"/>
            <rFont val="Segoe UI"/>
            <family val="2"/>
          </rPr>
          <t xml:space="preserve">
Disskusion: sollen diese Zusatzkriterien/Hauptkriterien überhaupt gewichtet werden?</t>
        </r>
      </text>
    </comment>
  </commentList>
</comments>
</file>

<file path=xl/sharedStrings.xml><?xml version="1.0" encoding="utf-8"?>
<sst xmlns="http://schemas.openxmlformats.org/spreadsheetml/2006/main" count="668" uniqueCount="262">
  <si>
    <t>Straße:</t>
  </si>
  <si>
    <t xml:space="preserve">Name: </t>
  </si>
  <si>
    <t>Überdachung</t>
  </si>
  <si>
    <t>Beleuchtung</t>
  </si>
  <si>
    <t>1.</t>
  </si>
  <si>
    <t>2.</t>
  </si>
  <si>
    <t>4.</t>
  </si>
  <si>
    <t>5.</t>
  </si>
  <si>
    <t>7.</t>
  </si>
  <si>
    <t xml:space="preserve">Synergien mit bestehenden Bestrebungen </t>
  </si>
  <si>
    <t xml:space="preserve">Erweiterungsmöglichkeiten </t>
  </si>
  <si>
    <t xml:space="preserve">Multimodale Anknüpfungspunkte </t>
  </si>
  <si>
    <t>Bewertungskriterien</t>
  </si>
  <si>
    <t>Gewichtetes Bewertungsergebnis</t>
  </si>
  <si>
    <r>
      <t>G</t>
    </r>
    <r>
      <rPr>
        <vertAlign val="subscript"/>
        <sz val="10"/>
        <rFont val="Calibri"/>
        <family val="2"/>
        <scheme val="minor"/>
      </rPr>
      <t>i</t>
    </r>
  </si>
  <si>
    <t>%</t>
  </si>
  <si>
    <t>Bewertung der Zusatzkriterien</t>
  </si>
  <si>
    <t>STANDORTBEWERTUNG</t>
  </si>
  <si>
    <t>Standort Nummer:</t>
  </si>
  <si>
    <t xml:space="preserve">ERMITTLUNG GEWICHTUNGSFAKTOREN </t>
  </si>
  <si>
    <t>GEWICHTUNG ZUSATZKRITERIEN</t>
  </si>
  <si>
    <t>Netzbetreiber am Areal:</t>
  </si>
  <si>
    <t>0 - 25 %</t>
  </si>
  <si>
    <t>26 - 50 %</t>
  </si>
  <si>
    <t xml:space="preserve">51 - 75 % </t>
  </si>
  <si>
    <t xml:space="preserve">76 - 100 % </t>
  </si>
  <si>
    <t xml:space="preserve">Zielgruppen: </t>
  </si>
  <si>
    <t xml:space="preserve">Nutzungshäufigkeit: </t>
  </si>
  <si>
    <t>8.</t>
  </si>
  <si>
    <t xml:space="preserve">Verteilerkreis Webling (Nr. 1)  </t>
  </si>
  <si>
    <t xml:space="preserve">Nr. 2 </t>
  </si>
  <si>
    <t xml:space="preserve">Nr. 3 </t>
  </si>
  <si>
    <t>Nr. 4</t>
  </si>
  <si>
    <t xml:space="preserve">Nr. </t>
  </si>
  <si>
    <t>Winterdienst</t>
  </si>
  <si>
    <t xml:space="preserve">Winterdienst </t>
  </si>
  <si>
    <t>Gewichtung in %</t>
  </si>
  <si>
    <t>Reihenfolge</t>
  </si>
  <si>
    <t>Rang</t>
  </si>
  <si>
    <t>Zusatzkriterien</t>
  </si>
  <si>
    <t>BewohnerInnen (= ZG 1)</t>
  </si>
  <si>
    <t>Mobilitätsdienstleister (= ZG 2)</t>
  </si>
  <si>
    <t>PendlerInnen (= ZG 3)</t>
  </si>
  <si>
    <t>Durchreisende (= ZG 4)</t>
  </si>
  <si>
    <t xml:space="preserve">Die Kriterien Überdachung, Winterdienst und Synergien mit bestehenden Bestrebungen können dabei nur 1 oder 5 erhalten ( = ganz oder gar nicht) </t>
  </si>
  <si>
    <t>Besitzverhältnisse Grundstück</t>
  </si>
  <si>
    <t xml:space="preserve">öffentlich </t>
  </si>
  <si>
    <t xml:space="preserve">nicht bekannt </t>
  </si>
  <si>
    <t>Gesamtnote:</t>
  </si>
  <si>
    <t>Gereihte Bewertung nach Umsetzungspriorität</t>
  </si>
  <si>
    <t xml:space="preserve">privat </t>
  </si>
  <si>
    <r>
      <rPr>
        <i/>
        <sz val="10"/>
        <color theme="1"/>
        <rFont val="Calibri"/>
        <family val="2"/>
        <scheme val="minor"/>
      </rPr>
      <t xml:space="preserve">Anmerkung: </t>
    </r>
    <r>
      <rPr>
        <sz val="10"/>
        <color theme="1"/>
        <rFont val="Calibri"/>
        <family val="2"/>
        <scheme val="minor"/>
      </rPr>
      <t xml:space="preserve">Bewertung nach Schulnotensystemn (1 = Sehr Gut erfüllt, 5 = Nicht Genügend erfüllt) </t>
    </r>
  </si>
  <si>
    <t>BEWERTUNG UND PRIORISIERUNG DER EINZELNEN STANDORTE</t>
  </si>
  <si>
    <t xml:space="preserve"> Bewertungsergebnis</t>
  </si>
  <si>
    <t>Siedlungs- und Standortstruktur</t>
  </si>
  <si>
    <t>POI- Points of Interest</t>
  </si>
  <si>
    <t>3.</t>
  </si>
  <si>
    <t>Erkennbarkeit</t>
  </si>
  <si>
    <t>Platzangebot</t>
  </si>
  <si>
    <t>Verweilmöglichkeit</t>
  </si>
  <si>
    <t>Sicherheit</t>
  </si>
  <si>
    <t>11.</t>
  </si>
  <si>
    <t>Bauliche Maßnahmen</t>
  </si>
  <si>
    <t>12.</t>
  </si>
  <si>
    <t>Anschluss an ÖV und Radwegenetz</t>
  </si>
  <si>
    <t>Ausschlusskriterien</t>
  </si>
  <si>
    <t>Straßenbehördliche Vorgaben</t>
  </si>
  <si>
    <t>Bauliche und Technische Eignung</t>
  </si>
  <si>
    <t>Städtebauliche Belange</t>
  </si>
  <si>
    <t>Gewichtung Zusatzkriterien</t>
  </si>
  <si>
    <t>13.</t>
  </si>
  <si>
    <t>Fördermöglichkeiten</t>
  </si>
  <si>
    <t>Flächen sind verfügbar</t>
  </si>
  <si>
    <t>Flächen sind nicht verfügbar</t>
  </si>
  <si>
    <t>Sind erfüllt</t>
  </si>
  <si>
    <t>Sind nicht erfüllt</t>
  </si>
  <si>
    <t>Flächen sind geeignet</t>
  </si>
  <si>
    <t>Flächen sind nicht geeignet</t>
  </si>
  <si>
    <t>Sind eingehalten</t>
  </si>
  <si>
    <t>Sind nicht eingehalten</t>
  </si>
  <si>
    <t>3 Punkte - hohe Siedlungsdichte</t>
  </si>
  <si>
    <t>2 Punkte - mittlere Siedlungsdichte</t>
  </si>
  <si>
    <t>1 Punkt - geringe Siedlungsdichte</t>
  </si>
  <si>
    <t>4 Punkte - sehr hohe Siedlungsdichte</t>
  </si>
  <si>
    <t>0 Punkte - keine Angabe</t>
  </si>
  <si>
    <t>1 Punkt - kein Anschluss vorhanden</t>
  </si>
  <si>
    <t>2 Punkte - Anschluss ist in planung</t>
  </si>
  <si>
    <t>4 Punkte - guter Anschluss vorhanden</t>
  </si>
  <si>
    <t>3 Punkte - Anschluss vorhanden</t>
  </si>
  <si>
    <t>1 Punkt - Standort ist schlecht erkennbar</t>
  </si>
  <si>
    <t>2 Punkte - Standort ist erkennbar</t>
  </si>
  <si>
    <t>3 Punkte - Standort ist sehr gut erkennbar</t>
  </si>
  <si>
    <t>1 Punkt - kein Platzangebot vorhanden</t>
  </si>
  <si>
    <t>2 Punkte - geringes Platzangebot</t>
  </si>
  <si>
    <t>3 Punkte - ausreichend Platzangebot</t>
  </si>
  <si>
    <t>4 Punkte - übermäßig Platzangebot</t>
  </si>
  <si>
    <t>1 Punkt - keine Verweilmöglichkeiten vorhanden</t>
  </si>
  <si>
    <t>4 Punkte - ausreichende Verweilmöglichkeiten vorhanden</t>
  </si>
  <si>
    <t>0 Punkte - keine Angaben</t>
  </si>
  <si>
    <t>1 Punkt - keine Sicherheitsmaßnahmen vorhanden</t>
  </si>
  <si>
    <t>3 Punkte - geringe Sicherheitsmaßnahmen vorhanden</t>
  </si>
  <si>
    <t>2 Punkte - Sicherheitsmaßnahmen sind geplant</t>
  </si>
  <si>
    <t>4 Punkte - ausreichene Sicherheitsmaßnahmen vorhanden</t>
  </si>
  <si>
    <t>Wirtschaftlichkeit</t>
  </si>
  <si>
    <t xml:space="preserve">14. </t>
  </si>
  <si>
    <t>Ja</t>
  </si>
  <si>
    <t>Nein</t>
  </si>
  <si>
    <t>keine Angabe</t>
  </si>
  <si>
    <t xml:space="preserve">Blatt-Nr. </t>
  </si>
  <si>
    <t>2 Punkte - Netzanschluss ausreichend</t>
  </si>
  <si>
    <t>3 Punkte - Netzanschluss für zusätzliche Ladesäulen geeignet</t>
  </si>
  <si>
    <t>1 Punkt - keine Fördermittel möglich</t>
  </si>
  <si>
    <t>was schlecht ist = 1</t>
  </si>
  <si>
    <t>Summe</t>
  </si>
  <si>
    <t xml:space="preserve">Zusatzkriterien: </t>
  </si>
  <si>
    <t>Gewichtet</t>
  </si>
  <si>
    <t>0/1/2</t>
  </si>
  <si>
    <r>
      <t xml:space="preserve">   ◄ </t>
    </r>
    <r>
      <rPr>
        <sz val="9"/>
        <color theme="0"/>
        <rFont val="Calibri"/>
        <family val="2"/>
      </rPr>
      <t>Bitte 'Ja', 'Nein' oder 'Keine Angabe' auswählen!</t>
    </r>
  </si>
  <si>
    <t>Link zur Hilfe</t>
  </si>
  <si>
    <t>Gewichtung der Zusatzkriterien</t>
  </si>
  <si>
    <t>Bildmaterial</t>
  </si>
  <si>
    <t>Lagebeschreibung</t>
  </si>
  <si>
    <t>Es gibt folgende Tabellenblätter:</t>
  </si>
  <si>
    <t>Erklärung</t>
  </si>
  <si>
    <t>Anleitung</t>
  </si>
  <si>
    <t>Priorisierung</t>
  </si>
  <si>
    <t>Übersicht Hauptkriterium</t>
  </si>
  <si>
    <t>Zusatzkriterien Gewichtung</t>
  </si>
  <si>
    <t>Standort_1</t>
  </si>
  <si>
    <t>Hier sind grundlegende Informationen zum besseren Verständis dargelegt.</t>
  </si>
  <si>
    <t>Hier werden die einzelnen Tbellenblätter beschrieben.</t>
  </si>
  <si>
    <t>Tabellenblatt:</t>
  </si>
  <si>
    <t>Hier kann die Gewichtung der Zusatzkriterien nach eigenen Wünschen geändert werden.</t>
  </si>
  <si>
    <t>Eine Übersicht über die Hauptkriterien und Wirtschaftlichkeit der einzelnen Standorte.</t>
  </si>
  <si>
    <t>In diesem Blatt ist das Ergebnis der Standortbewertung dargestellt.</t>
  </si>
  <si>
    <t>Hier wird die Bewertung für den 1. Standort durchgeführt.</t>
  </si>
  <si>
    <t>Standort_2 bis Standort_20</t>
  </si>
  <si>
    <t>Hier wird die Bewertung für den 2. Standort durchgeführt. Es können 20 Standorte bewertet und verglichen werden.</t>
  </si>
  <si>
    <t>Grundsätzliche Informationen:</t>
  </si>
  <si>
    <t>Tabellenblätter:</t>
  </si>
  <si>
    <t>Alle anderen Zellen sind gesperrt und können nicht überschrieben werden.</t>
  </si>
  <si>
    <t>Über diesen kleinen Pfeil kann man ein Dropdown-Menü (Auswahlfeld) öffnen und dann einen Wert aus dieser Liste auswählen.</t>
  </si>
  <si>
    <t>Es sind nur Werte aus dem jeweiligen Auswahlfeld möglich.</t>
  </si>
  <si>
    <t>Eingabefeld/Auswahlfeld: Alle Zellen mit dieser Farbe können ausgefüllt bzw. ein Wert über ein Dropdown-Menü ausgewählt werden.</t>
  </si>
  <si>
    <t xml:space="preserve">Wird eine Zelle mit rotem Hintergrund angezeigt, dann bedeutet es, dass in dieser Zelle ein Wert fehlt. </t>
  </si>
  <si>
    <t>Wenn ein Wert fehlt, dann wird mit roter Schrift angezeigt, welcher Wert fehlt.</t>
  </si>
  <si>
    <t>An mehreren Stellen gibt es eine Verlinkung zu einer kleinen Hilfe/Anleitung in dieses Tabellenblatt.</t>
  </si>
  <si>
    <t>Tabellenblatt: Priorisierung</t>
  </si>
  <si>
    <t>In diesem Tabellenblatt ist das Ergebnis der Standortbewertung dargestellt.</t>
  </si>
  <si>
    <t>Standortbewertung: es folgt eine Auflistung nach den Tabellenblättern.</t>
  </si>
  <si>
    <t xml:space="preserve">          Hier kann die Gewichtung der eizelnen Kriterien geändert werden.</t>
  </si>
  <si>
    <t>Tabellenblatt: Übersicht Hauptkriterien</t>
  </si>
  <si>
    <t>Auflistung aller Hauptkriterien</t>
  </si>
  <si>
    <t>Ergebnis der Bewertung in den jeweiligen Standort-Tabellenblättern</t>
  </si>
  <si>
    <t>Wenn hier eine '0' steht, dann bedeutet es, dass dieser Standort nicht bewertet wurde.</t>
  </si>
  <si>
    <t xml:space="preserve">In diesem Tabellenblatt können die Gewichtungsfaktoren für die Zusatzkriterien geändert werden. Die hier eingegebenen Werte gelten dann für alle Standorte gleichermaßen. </t>
  </si>
  <si>
    <t>Tabellenblatt: Zusatzkriterien Gewichtung</t>
  </si>
  <si>
    <t xml:space="preserve">Die Summe der Gewichtungsfaktoren, die hier </t>
  </si>
  <si>
    <t>Wenn die Summe nicht 100% beträgt,</t>
  </si>
  <si>
    <t xml:space="preserve">dann kommt hier ein Hinweis, dass noch </t>
  </si>
  <si>
    <t>Prozente eingegeben werden müssen.</t>
  </si>
  <si>
    <t>faktoren größer als 100% ist, dann kommt eine</t>
  </si>
  <si>
    <t>Fehlermeldung und die Aufforderung, die</t>
  </si>
  <si>
    <t>Prozente in den gelben Eingabefeldern zu</t>
  </si>
  <si>
    <t>reduzieren, sodass die Summe 100% Beträgt.</t>
  </si>
  <si>
    <t>Wenn die Summe der einzelnen Gewichtungs-</t>
  </si>
  <si>
    <t>geändert werden können, müssen in Summe 100%</t>
  </si>
  <si>
    <t>ergeben.</t>
  </si>
  <si>
    <t>Tabellenblatt: Standort_1 bis Standort_20</t>
  </si>
  <si>
    <t>Die Bewertung der einzelnen Standorte erfolgt in den Tabellenblättern 'Standort_x', wobei 'x' vi 1 bis 20 geht. D.h., man kann maximal 20 Standorte mitenander vergleichen.</t>
  </si>
  <si>
    <t>Sollten mehr Standorte für die Bewertung in Frage kommen, dann kann man eine Kopie der Exceldatei machen, und die restlichen Standorte bewerten. Die Ermittlung der Gesamtbewertung</t>
  </si>
  <si>
    <t>muss allerdings manuell in einer eigenen Datei erfolgen.</t>
  </si>
  <si>
    <t>Hier steht dann das Ergebnis der Bewertung für diesen Standort. KEINE EINGABE!</t>
  </si>
  <si>
    <t>Fortlaufende Nummer, KEINE EINGABE!</t>
  </si>
  <si>
    <t>Hier kann eine Standortbezeichnung und die Adresse eingegeben werden.</t>
  </si>
  <si>
    <t>Der Strom-Netzbetreiber an diesem Ort.</t>
  </si>
  <si>
    <t>Ausschlusskriterien:</t>
  </si>
  <si>
    <t>Lagebeschreibung: Grundlegende Informationen zum Standort</t>
  </si>
  <si>
    <t>2 Punkte - Verweilmöglichkeiten sind in Planung</t>
  </si>
  <si>
    <t>3 Punkte - wenig Verweilmöglichkeiten vorhanden</t>
  </si>
  <si>
    <t>Hier werden die Hauptkriterien aus den gelben Auswahlfeldern (Dropdown, siehe Anleitung ganz oben) ausgewählt und die Bewertung entsprechend berechnet.</t>
  </si>
  <si>
    <t>Gewichtung der Zusatzkriterien:</t>
  </si>
  <si>
    <t>Die Zusatzkriterien werden über diese gelben Auswahlfelder ausgewählt ('Ja', 'Nein'oder 'Keine Angabe').
Die hier angegebenen Werte der Gewichtung kann man im Blatt 'Zusatzkriterien Gewichtung' ändern und gelten dann für alle Standorte. Diese Gewichtung fließt bei der Brechnung des Ergebnises mit ein.</t>
  </si>
  <si>
    <t>Bildmaterial: Hier kann man ein Foto zur besseren Darstellung des Standortes einfügen.</t>
  </si>
  <si>
    <t>Damit dieser Standort bei der Bewertung berücksichtigt wird, muss mindestens ein Kriterium mit mehr als 0 Punkten bewertet werden!</t>
  </si>
  <si>
    <t>Damit dieser Standort bei der Bewertung berücksichtigt wird, muss mindestens ein Kriterium mit entweder 'Ja' oder 'Nein' bewertet werden!</t>
  </si>
  <si>
    <t>Wenn eine dieser Kriterien nicht erfüllt wird, dann ist der Standort nicht geeignet und alle weiteren Werte werden auf '0' gesetzt.</t>
  </si>
  <si>
    <t xml:space="preserve">               Bewertung der Standorte sortiert nach Gesamtnote.</t>
  </si>
  <si>
    <t>Mit einem Klick auf eine dieser Zahlen springt man zum Tabellenblatt des jeweiligen Standorts.</t>
  </si>
  <si>
    <t>Überhaupt erfüllt?</t>
  </si>
  <si>
    <t>&gt;&gt;&gt; neue Gesamtnote</t>
  </si>
  <si>
    <t>Begriffe</t>
  </si>
  <si>
    <t>Aussschlusskriterien</t>
  </si>
  <si>
    <t>2 Punkte - geringe private und öffentliche Ladeinfrastruktur vorhanden</t>
  </si>
  <si>
    <t>3 Punkte - geringe private Ladeinfrastruktur vorhanden</t>
  </si>
  <si>
    <t>Spezielle Schutznormen (z.B. Denkmalschutz)</t>
  </si>
  <si>
    <t>Zusätzkritieren machen den Standort für die NutzerInnen zusätzlich attraktiv und sollten für eine optimal Auslastung des Standortes mitberücksichtigt werden.  Die Gewichtung kann hier indiviuell nach Prioritäten der Kommune vorgenommen werden.</t>
  </si>
  <si>
    <t>1. Hauptkategorie</t>
  </si>
  <si>
    <t>2. Hauptkategorie</t>
  </si>
  <si>
    <t>Gewichtetes Gesamtergebnis</t>
  </si>
  <si>
    <t>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t>
  </si>
  <si>
    <t>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t>
  </si>
  <si>
    <t>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t>
  </si>
  <si>
    <t>Ja/Nein Variante</t>
  </si>
  <si>
    <t>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t>
  </si>
  <si>
    <t>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t>
  </si>
  <si>
    <t>Erreichbarkeit</t>
  </si>
  <si>
    <t>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t>
  </si>
  <si>
    <t>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t>
  </si>
  <si>
    <t>Befahrbarkeit</t>
  </si>
  <si>
    <t>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t>
  </si>
  <si>
    <t>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t>
  </si>
  <si>
    <t>2. Hauptkategorie: Wirtschaftlichkeit</t>
  </si>
  <si>
    <t>1. Hauptkategorie: Aktivitätsmuster/Soziale Segregation/Öffentlicher Raum/Verkehrsnetze</t>
  </si>
  <si>
    <t>Mögliche Förderungen für die Infrastrukturerstellung sollten geprüft werden. Gibt es Möglichkeiten für bestimmte Standorte Förderungen zu lukrieren, kann die Wirtschaftlichkeit stark erhöht werden z.B. Bundesförderung für die Errichtung öffentlicher E-Ladestationen.</t>
  </si>
  <si>
    <t xml:space="preserve">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t>
  </si>
  <si>
    <t>Stromnetz</t>
  </si>
  <si>
    <t>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t>
  </si>
  <si>
    <t>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t>
  </si>
  <si>
    <t>Ergebnis 2. Hauptkategorie</t>
  </si>
  <si>
    <t>Ergebnis 1. Hauptkategorie</t>
  </si>
  <si>
    <t>4 Punkte - keine Ladeinfrastruktur vorhanden</t>
  </si>
  <si>
    <t>1 Punkt - ausreichende öffentliche Ladeinfrastruktur vorhanden</t>
  </si>
  <si>
    <t>1 Punkt - min. 1 POI aus einer Kategorie (n=1)</t>
  </si>
  <si>
    <t>2 Punkte - jeweils min. 1 POI jeder Gruppe (n=2)</t>
  </si>
  <si>
    <t>3 Punkte - jeweils min. 1 POI jeder Kategorie (n=5)</t>
  </si>
  <si>
    <t>0 Punkte - keine Angabe, keine POIs vorhanden</t>
  </si>
  <si>
    <t>3 Punkte - gute Erreichbarkeit: Anreisezeit zw. 5 und 10 min bzw. gutes Angebot für Weiterfahrt (ÖV, Rad, Taxi)</t>
  </si>
  <si>
    <t xml:space="preserve">2 Punkte - mittlere Erreichbarkeit: Anreisezeit zw. 10 und 20 min. bzw. ausreichendes Angebot für Weiterfahrt (ÖV, Rad, Taxi) </t>
  </si>
  <si>
    <t>1 Punkt - schwierige Erreichbarkeit: Anreisezeit zw. 20 und 30 min bzw. geringes  Angebot für Weiterfahrt (ÖV, Rad, Taxi)</t>
  </si>
  <si>
    <t>4 Punkte - sehr gute Erreichbarkeit: Anreisezeit unter 5 min bzw. sehr gutes Angebot für Weiterfahrt (ÖV, Rad, Taxi)</t>
  </si>
  <si>
    <t>Punktevergabe</t>
  </si>
  <si>
    <t>2 Punkte - Förderungen möglich</t>
  </si>
  <si>
    <t>3 Punkte - Förderungen beantragt</t>
  </si>
  <si>
    <t>4 Punkte - Förderungen genehmigt</t>
  </si>
  <si>
    <t>2 Punkte - Umsetzung einfach, Entfernung Trafo 100 m bis 50 m</t>
  </si>
  <si>
    <t>3 Punkte - Umsetzung sehr einfach, Entfernung Trafo &lt; 50 m</t>
  </si>
  <si>
    <t>1 Punkt - positiver DB  ≤ 10 Jahre</t>
  </si>
  <si>
    <t>2 Punkte - positiver DB  ≤ 6 Jahre</t>
  </si>
  <si>
    <t>3 Punkte - positiver DB  ≤ 4 Jahre</t>
  </si>
  <si>
    <t>0 Punkte - keine Angabe/kein positiver DB</t>
  </si>
  <si>
    <t>1 Punkt - Netzanschluss muss verstärkt werden</t>
  </si>
  <si>
    <t>1 Punkt - Umsetzung aufwendig, Entfernung Trafo ≥ 100 m</t>
  </si>
  <si>
    <t>Beleuchtung (Sicherheitsaspekt)</t>
  </si>
  <si>
    <t>Verweilmöglichkeit (Parkbank)</t>
  </si>
  <si>
    <t>Erläuterung</t>
  </si>
  <si>
    <t>Ja/Nein/keine Angabe</t>
  </si>
  <si>
    <t>Standort</t>
  </si>
  <si>
    <t>Bewertung pro Kategorie</t>
  </si>
  <si>
    <t>Katgoriengewichtung</t>
  </si>
  <si>
    <t>In diesem Tabellenblatt erfolgt eine Übersicht der Ausschlusskriterien und Hauptkategorien für alle Standorte.</t>
  </si>
  <si>
    <t>Gewichtung 1. Hauptkategorie</t>
  </si>
  <si>
    <t>Gewichtung 2. Hauptkategorie</t>
  </si>
  <si>
    <t xml:space="preserve">3 Punkte - leichte/einfache lokale Zu- und Abfahrt </t>
  </si>
  <si>
    <t>2 Punkte - gesicherte lokale Zu- und Abfahrt</t>
  </si>
  <si>
    <t xml:space="preserve">1 Punkt - schwierige lokale Zu- und Abfahrt </t>
  </si>
  <si>
    <t xml:space="preserve">0 Punkte – keine Angabe </t>
  </si>
  <si>
    <t xml:space="preserve">4 Punkte - sehr einfache/leichte  lokale Zu - und Abfahrt </t>
  </si>
  <si>
    <t>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Beispiele:
• schwierige lokale Zu- und Abfahrt: Lage an Hauptverkehrsstraße mit zweistreifiger Fahrbahn im Gegenverkehr, zulässige Geschwindigkeit zw. 50 und 60 km/h
• gesicherte lokale Zu- und Abfahrt: Lage an Sammelstraße mit zweistreifigen Fahrbahn im Gegenverkehr; zulässige Geschwindigkeit 50 km/h
• einfache/leichte lokale Zu- und Abfahrt ist vorhanden: Lage an Sammelstraße mit zweistreifigen Fahrbahn im Gegenverkehr; zulässige Geschwindigkeit zw. 30 und 50 km/h
• sehr einfache/leichte lokale Zu - und Abfahrt von mehreren Seiten vorhanden: Lage an Erschließungsstraße mit bis zu zweistreifigen Fahrbahn im Gegenverkehr; zulässige Geschwindigkeit gleich oder kleiner 30 km/h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t>
  </si>
  <si>
    <t xml:space="preserve">Erläuterung </t>
  </si>
  <si>
    <t>Vorhandene Ladeinfrastruktur</t>
  </si>
  <si>
    <t>Ausschlusskriterium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</si>
</sst>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0"/>
      <color theme="1"/>
      <name val="Calibri"/>
      <family val="2"/>
    </font>
    <font>
      <i/>
      <sz val="10"/>
      <color rgb="FF7F7F7F"/>
      <name val="Calibri"/>
      <family val="2"/>
    </font>
    <font>
      <b/>
      <sz val="10"/>
      <color theme="1"/>
      <name val="Calibri"/>
      <family val="2"/>
    </font>
    <font>
      <b/>
      <sz val="10"/>
      <color theme="1"/>
      <name val="Verdana"/>
      <family val="2"/>
    </font>
    <font>
      <sz val="10"/>
      <color theme="1"/>
      <name val="Calibri"/>
      <family val="2"/>
    </font>
    <font>
      <b/>
      <sz val="10"/>
      <color theme="1"/>
      <name val="Calibri"/>
      <family val="2"/>
      <scheme val="minor"/>
    </font>
    <font>
      <sz val="10"/>
      <color theme="1"/>
      <name val="Calibri"/>
      <family val="2"/>
      <scheme val="minor"/>
    </font>
    <font>
      <sz val="10"/>
      <name val="Calibri"/>
      <family val="2"/>
      <scheme val="minor"/>
    </font>
    <font>
      <vertAlign val="subscript"/>
      <sz val="10"/>
      <name val="Calibri"/>
      <family val="2"/>
      <scheme val="minor"/>
    </font>
    <font>
      <b/>
      <sz val="12"/>
      <color theme="0"/>
      <name val="Calibri"/>
      <family val="2"/>
    </font>
    <font>
      <b/>
      <sz val="11"/>
      <color theme="0"/>
      <name val="Calibri"/>
      <family val="2"/>
      <scheme val="minor"/>
    </font>
    <font>
      <b/>
      <sz val="9"/>
      <color theme="0"/>
      <name val="Verdana"/>
      <family val="2"/>
    </font>
    <font>
      <b/>
      <sz val="10"/>
      <color theme="0"/>
      <name val="Calibri"/>
      <family val="2"/>
      <scheme val="minor"/>
    </font>
    <font>
      <sz val="11"/>
      <color theme="1"/>
      <name val="Calibri"/>
      <family val="2"/>
      <scheme val="minor"/>
    </font>
    <font>
      <b/>
      <sz val="10"/>
      <color theme="4" tint="-0.249977111117893"/>
      <name val="Calibri"/>
      <family val="2"/>
      <scheme val="minor"/>
    </font>
    <font>
      <b/>
      <sz val="14"/>
      <color theme="0"/>
      <name val="Calibri"/>
      <family val="2"/>
      <scheme val="minor"/>
    </font>
    <font>
      <b/>
      <sz val="11"/>
      <color theme="4" tint="-0.499984740745262"/>
      <name val="Calibri"/>
      <family val="2"/>
      <scheme val="minor"/>
    </font>
    <font>
      <sz val="10"/>
      <color theme="0" tint="-0.34998626667073579"/>
      <name val="Calibri"/>
      <family val="2"/>
      <scheme val="minor"/>
    </font>
    <font>
      <i/>
      <sz val="10"/>
      <color theme="1"/>
      <name val="Calibri"/>
      <family val="2"/>
      <scheme val="minor"/>
    </font>
    <font>
      <b/>
      <sz val="12"/>
      <color theme="1"/>
      <name val="Calibri"/>
      <family val="2"/>
    </font>
    <font>
      <u/>
      <sz val="10"/>
      <color theme="10"/>
      <name val="Calibri"/>
      <family val="2"/>
    </font>
    <font>
      <sz val="9"/>
      <color indexed="81"/>
      <name val="Segoe UI"/>
      <family val="2"/>
    </font>
    <font>
      <b/>
      <sz val="9"/>
      <color indexed="81"/>
      <name val="Segoe UI"/>
      <family val="2"/>
    </font>
    <font>
      <sz val="11"/>
      <color theme="0"/>
      <name val="Verdana"/>
      <family val="2"/>
    </font>
    <font>
      <sz val="10"/>
      <color theme="0"/>
      <name val="Calibri"/>
      <family val="2"/>
    </font>
    <font>
      <sz val="9"/>
      <color theme="0"/>
      <name val="Franklin Gothic Book"/>
      <family val="2"/>
    </font>
    <font>
      <sz val="9"/>
      <color theme="0"/>
      <name val="Calibri"/>
      <family val="2"/>
    </font>
    <font>
      <sz val="11"/>
      <color theme="1"/>
      <name val="Calibri"/>
      <family val="2"/>
    </font>
    <font>
      <sz val="14"/>
      <color theme="0"/>
      <name val="Verdana"/>
      <family val="2"/>
    </font>
    <font>
      <sz val="14"/>
      <name val="Verdana"/>
      <family val="2"/>
    </font>
    <font>
      <u/>
      <sz val="11"/>
      <color theme="10"/>
      <name val="Calibri"/>
      <family val="2"/>
    </font>
    <font>
      <u/>
      <sz val="14"/>
      <color theme="10"/>
      <name val="Calibri"/>
      <family val="2"/>
    </font>
    <font>
      <b/>
      <sz val="9"/>
      <color theme="1"/>
      <name val="Calibri"/>
      <family val="2"/>
      <scheme val="minor"/>
    </font>
    <font>
      <b/>
      <sz val="11"/>
      <color theme="1"/>
      <name val="Calibri"/>
      <family val="2"/>
    </font>
    <font>
      <sz val="11"/>
      <name val="Calibri"/>
      <family val="2"/>
      <scheme val="minor"/>
    </font>
    <font>
      <b/>
      <u/>
      <sz val="9"/>
      <color indexed="81"/>
      <name val="Segoe UI"/>
      <family val="2"/>
    </font>
    <font>
      <sz val="8"/>
      <color theme="1"/>
      <name val="Verdana"/>
      <family val="2"/>
    </font>
    <font>
      <sz val="10"/>
      <name val="Calibri"/>
      <family val="2"/>
    </font>
    <font>
      <b/>
      <sz val="11"/>
      <color theme="1"/>
      <name val="Calibri"/>
      <family val="2"/>
      <scheme val="minor"/>
    </font>
    <font>
      <b/>
      <sz val="11"/>
      <name val="Calibri"/>
      <family val="2"/>
      <scheme val="minor"/>
    </font>
    <font>
      <b/>
      <sz val="10"/>
      <color theme="4" tint="0.39997558519241921"/>
      <name val="Calibri"/>
      <family val="2"/>
      <scheme val="minor"/>
    </font>
    <font>
      <b/>
      <sz val="10"/>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bgColor indexed="64"/>
      </patternFill>
    </fill>
    <fill>
      <patternFill patternType="solid">
        <fgColor theme="8"/>
      </patternFill>
    </fill>
    <fill>
      <patternFill patternType="solid">
        <fgColor rgb="FFFF0000"/>
        <bgColor indexed="64"/>
      </patternFill>
    </fill>
    <fill>
      <patternFill patternType="solid">
        <fgColor rgb="FFFFFF99"/>
        <bgColor indexed="64"/>
      </patternFill>
    </fill>
    <fill>
      <patternFill patternType="solid">
        <fgColor rgb="FFFFFFCC"/>
        <bgColor indexed="64"/>
      </patternFill>
    </fill>
    <fill>
      <patternFill patternType="solid">
        <fgColor rgb="FF00B05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hair">
        <color theme="0" tint="-0.34998626667073579"/>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hair">
        <color theme="0" tint="-0.34998626667073579"/>
      </right>
      <top style="thin">
        <color indexed="64"/>
      </top>
      <bottom/>
      <diagonal/>
    </border>
    <border>
      <left style="medium">
        <color indexed="64"/>
      </left>
      <right style="thin">
        <color indexed="64"/>
      </right>
      <top/>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bottom/>
      <diagonal style="thin">
        <color auto="1"/>
      </diagonal>
    </border>
    <border>
      <left/>
      <right/>
      <top style="medium">
        <color indexed="64"/>
      </top>
      <bottom/>
      <diagonal/>
    </border>
    <border>
      <left/>
      <right style="thin">
        <color indexed="64"/>
      </right>
      <top/>
      <bottom/>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thin">
        <color indexed="64"/>
      </right>
      <top style="medium">
        <color indexed="64"/>
      </top>
      <bottom/>
      <diagonal/>
    </border>
    <border>
      <left/>
      <right style="thin">
        <color indexed="64"/>
      </right>
      <top/>
      <bottom style="medium">
        <color indexed="64"/>
      </bottom>
      <diagonal/>
    </border>
  </borders>
  <cellStyleXfs count="6">
    <xf numFmtId="0" fontId="0" fillId="0" borderId="0"/>
    <xf numFmtId="0" fontId="1" fillId="0" borderId="0" applyNumberForma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3" fillId="10" borderId="0" applyNumberFormat="0" applyBorder="0" applyAlignment="0" applyProtection="0"/>
    <xf numFmtId="0" fontId="4" fillId="0" borderId="0"/>
  </cellStyleXfs>
  <cellXfs count="283">
    <xf numFmtId="0" fontId="0" fillId="0" borderId="0" xfId="0"/>
    <xf numFmtId="0" fontId="0" fillId="0" borderId="0" xfId="0" applyFont="1"/>
    <xf numFmtId="0" fontId="0" fillId="0" borderId="0" xfId="0" applyFont="1" applyBorder="1"/>
    <xf numFmtId="0" fontId="0" fillId="0" borderId="0" xfId="0" applyFont="1" applyAlignment="1">
      <alignment vertical="top"/>
    </xf>
    <xf numFmtId="0" fontId="3" fillId="0" borderId="0" xfId="0" applyFont="1"/>
    <xf numFmtId="0" fontId="6" fillId="0" borderId="1" xfId="0" applyFont="1" applyBorder="1"/>
    <xf numFmtId="0" fontId="6" fillId="0" borderId="1" xfId="0" applyFont="1" applyBorder="1" applyAlignment="1">
      <alignment horizontal="center" vertical="center"/>
    </xf>
    <xf numFmtId="0" fontId="6" fillId="0" borderId="0" xfId="0" applyFont="1" applyBorder="1"/>
    <xf numFmtId="0" fontId="6" fillId="0" borderId="5" xfId="0" applyFont="1" applyBorder="1" applyAlignment="1">
      <alignment horizontal="center" vertical="center"/>
    </xf>
    <xf numFmtId="0" fontId="0" fillId="0" borderId="0" xfId="0" applyFont="1" applyFill="1"/>
    <xf numFmtId="0" fontId="6" fillId="0" borderId="0" xfId="0" applyFont="1"/>
    <xf numFmtId="0" fontId="2" fillId="0" borderId="0" xfId="0" applyFont="1"/>
    <xf numFmtId="2" fontId="6" fillId="0" borderId="1" xfId="0" applyNumberFormat="1" applyFont="1" applyBorder="1"/>
    <xf numFmtId="0" fontId="5" fillId="0" borderId="0" xfId="0" applyFont="1"/>
    <xf numFmtId="2" fontId="6" fillId="0" borderId="0" xfId="0" applyNumberFormat="1" applyFont="1" applyBorder="1"/>
    <xf numFmtId="0" fontId="6" fillId="0" borderId="0" xfId="0" applyFont="1" applyBorder="1" applyAlignment="1">
      <alignment horizontal="center"/>
    </xf>
    <xf numFmtId="0" fontId="6" fillId="0" borderId="0" xfId="0" applyFont="1" applyAlignment="1">
      <alignment horizontal="center"/>
    </xf>
    <xf numFmtId="1" fontId="6" fillId="0" borderId="0" xfId="0" applyNumberFormat="1" applyFont="1"/>
    <xf numFmtId="0" fontId="13" fillId="0" borderId="0" xfId="0" applyFont="1"/>
    <xf numFmtId="0" fontId="10" fillId="4" borderId="1" xfId="0" applyFont="1" applyFill="1" applyBorder="1"/>
    <xf numFmtId="0" fontId="14" fillId="0" borderId="1" xfId="0" applyFont="1" applyBorder="1" applyAlignment="1">
      <alignment horizontal="left"/>
    </xf>
    <xf numFmtId="0" fontId="16" fillId="3" borderId="1" xfId="0" applyFont="1" applyFill="1" applyBorder="1"/>
    <xf numFmtId="0" fontId="5" fillId="0" borderId="23" xfId="0" applyFont="1" applyBorder="1" applyAlignment="1">
      <alignment horizontal="center" vertical="center"/>
    </xf>
    <xf numFmtId="0" fontId="5" fillId="0" borderId="12" xfId="0" applyFont="1" applyBorder="1" applyAlignment="1">
      <alignment horizontal="center" vertical="center"/>
    </xf>
    <xf numFmtId="0" fontId="5" fillId="0" borderId="3" xfId="0" applyFont="1" applyBorder="1" applyAlignment="1">
      <alignment horizontal="center" vertical="center"/>
    </xf>
    <xf numFmtId="0" fontId="7" fillId="2" borderId="8" xfId="0" applyFont="1" applyFill="1" applyBorder="1" applyAlignment="1">
      <alignment horizontal="center"/>
    </xf>
    <xf numFmtId="0" fontId="5" fillId="2" borderId="9" xfId="0" applyFont="1" applyFill="1" applyBorder="1"/>
    <xf numFmtId="0" fontId="5" fillId="2" borderId="9" xfId="0" applyFont="1" applyFill="1" applyBorder="1" applyAlignment="1">
      <alignment horizontal="center"/>
    </xf>
    <xf numFmtId="0" fontId="5" fillId="2" borderId="24" xfId="0" applyFont="1" applyFill="1" applyBorder="1" applyAlignment="1">
      <alignment horizontal="center"/>
    </xf>
    <xf numFmtId="9" fontId="17" fillId="0" borderId="1" xfId="2" applyFont="1" applyBorder="1" applyAlignment="1">
      <alignment horizontal="center" vertical="center"/>
    </xf>
    <xf numFmtId="0" fontId="6" fillId="0" borderId="13" xfId="0" applyFont="1" applyBorder="1" applyAlignment="1">
      <alignment horizontal="center" vertical="center"/>
    </xf>
    <xf numFmtId="9" fontId="17" fillId="0" borderId="1" xfId="2" quotePrefix="1" applyFont="1" applyBorder="1" applyAlignment="1">
      <alignment horizontal="center" vertical="center"/>
    </xf>
    <xf numFmtId="0" fontId="6" fillId="0" borderId="5" xfId="0" applyFont="1" applyBorder="1"/>
    <xf numFmtId="0" fontId="6" fillId="0" borderId="25" xfId="0" applyFont="1" applyBorder="1" applyAlignment="1">
      <alignment horizontal="center" vertical="center"/>
    </xf>
    <xf numFmtId="9" fontId="17" fillId="0" borderId="6" xfId="2" applyFont="1" applyBorder="1" applyAlignment="1">
      <alignment horizontal="center" vertical="center"/>
    </xf>
    <xf numFmtId="0" fontId="6" fillId="0" borderId="7" xfId="0" applyFont="1" applyBorder="1"/>
    <xf numFmtId="0" fontId="6" fillId="0" borderId="7" xfId="0" applyFont="1" applyBorder="1" applyAlignment="1">
      <alignment horizontal="center" vertical="center"/>
    </xf>
    <xf numFmtId="0" fontId="6" fillId="0" borderId="22" xfId="0" applyFont="1" applyBorder="1" applyAlignment="1">
      <alignment horizontal="center" vertical="center"/>
    </xf>
    <xf numFmtId="9" fontId="6" fillId="0" borderId="0" xfId="0" applyNumberFormat="1" applyFont="1"/>
    <xf numFmtId="2" fontId="6" fillId="0" borderId="15" xfId="0" applyNumberFormat="1" applyFont="1" applyFill="1" applyBorder="1" applyAlignment="1">
      <alignment horizontal="center" vertical="center"/>
    </xf>
    <xf numFmtId="2" fontId="6" fillId="0" borderId="16" xfId="0" applyNumberFormat="1" applyFont="1" applyFill="1" applyBorder="1" applyAlignment="1">
      <alignment horizontal="center" vertical="center"/>
    </xf>
    <xf numFmtId="0" fontId="5" fillId="0" borderId="16" xfId="0" applyFont="1" applyFill="1" applyBorder="1" applyAlignment="1">
      <alignment horizontal="center"/>
    </xf>
    <xf numFmtId="9" fontId="5" fillId="0" borderId="22" xfId="0" applyNumberFormat="1" applyFont="1" applyFill="1" applyBorder="1"/>
    <xf numFmtId="0" fontId="6" fillId="0" borderId="1" xfId="0" applyFont="1" applyFill="1" applyBorder="1" applyAlignment="1">
      <alignment horizontal="center"/>
    </xf>
    <xf numFmtId="0" fontId="2" fillId="9" borderId="0" xfId="0" applyFont="1" applyFill="1" applyBorder="1" applyAlignment="1">
      <alignment horizontal="left" wrapText="1"/>
    </xf>
    <xf numFmtId="0" fontId="1" fillId="9" borderId="0" xfId="1" applyFill="1" applyBorder="1"/>
    <xf numFmtId="0" fontId="0" fillId="9" borderId="0" xfId="0" applyFont="1" applyFill="1" applyBorder="1"/>
    <xf numFmtId="0" fontId="2" fillId="9" borderId="0" xfId="0" applyFont="1" applyFill="1" applyBorder="1" applyAlignment="1">
      <alignment horizontal="left" vertical="center" wrapText="1"/>
    </xf>
    <xf numFmtId="0" fontId="0" fillId="9" borderId="0" xfId="0" applyFont="1" applyFill="1" applyBorder="1" applyAlignment="1">
      <alignment horizontal="center" vertical="top"/>
    </xf>
    <xf numFmtId="0" fontId="0" fillId="9" borderId="2" xfId="0" applyFont="1" applyFill="1" applyBorder="1"/>
    <xf numFmtId="0" fontId="2" fillId="5" borderId="31" xfId="0" applyFont="1" applyFill="1" applyBorder="1" applyAlignment="1">
      <alignment vertical="center"/>
    </xf>
    <xf numFmtId="0" fontId="2" fillId="5" borderId="18" xfId="0" applyFont="1" applyFill="1" applyBorder="1" applyAlignment="1">
      <alignment vertical="center"/>
    </xf>
    <xf numFmtId="0" fontId="2" fillId="5" borderId="34" xfId="0" applyFont="1" applyFill="1" applyBorder="1" applyAlignment="1">
      <alignment vertical="center"/>
    </xf>
    <xf numFmtId="0" fontId="5" fillId="0" borderId="0" xfId="0" applyFont="1" applyBorder="1" applyAlignment="1">
      <alignment horizontal="left" vertical="center" wrapText="1"/>
    </xf>
    <xf numFmtId="0" fontId="0" fillId="0" borderId="36" xfId="0" applyFont="1" applyBorder="1"/>
    <xf numFmtId="0" fontId="0" fillId="0" borderId="37" xfId="0" applyFont="1" applyBorder="1"/>
    <xf numFmtId="0" fontId="2" fillId="0" borderId="38" xfId="0" applyFont="1" applyBorder="1"/>
    <xf numFmtId="0" fontId="5" fillId="0" borderId="39" xfId="0" applyFont="1" applyBorder="1" applyAlignment="1">
      <alignment horizontal="left" vertical="center" wrapText="1"/>
    </xf>
    <xf numFmtId="0" fontId="0" fillId="0" borderId="41" xfId="0" applyBorder="1"/>
    <xf numFmtId="0" fontId="0" fillId="0" borderId="42" xfId="0" applyBorder="1"/>
    <xf numFmtId="0" fontId="0" fillId="0" borderId="43" xfId="0" applyBorder="1"/>
    <xf numFmtId="0" fontId="0" fillId="0" borderId="44" xfId="0" applyBorder="1"/>
    <xf numFmtId="0" fontId="5" fillId="0" borderId="40" xfId="0" applyFont="1" applyBorder="1" applyAlignment="1">
      <alignment horizontal="left" vertical="center" wrapText="1"/>
    </xf>
    <xf numFmtId="2" fontId="6" fillId="0" borderId="0" xfId="0" applyNumberFormat="1" applyFont="1"/>
    <xf numFmtId="1" fontId="6" fillId="0" borderId="1" xfId="0" applyNumberFormat="1" applyFont="1" applyBorder="1" applyAlignment="1">
      <alignment horizontal="center"/>
    </xf>
    <xf numFmtId="0" fontId="16" fillId="3" borderId="1" xfId="0" applyFont="1" applyFill="1" applyBorder="1" applyAlignment="1">
      <alignment horizontal="center"/>
    </xf>
    <xf numFmtId="0" fontId="0" fillId="0" borderId="0" xfId="0" applyFont="1" applyBorder="1" applyProtection="1">
      <protection locked="0"/>
    </xf>
    <xf numFmtId="0" fontId="20" fillId="0" borderId="1" xfId="3" applyBorder="1" applyAlignment="1">
      <alignment horizontal="center"/>
    </xf>
    <xf numFmtId="9" fontId="5" fillId="0" borderId="1" xfId="2" applyNumberFormat="1" applyFont="1" applyFill="1" applyBorder="1" applyAlignment="1" applyProtection="1">
      <alignment horizontal="center"/>
      <protection locked="0"/>
    </xf>
    <xf numFmtId="9" fontId="5" fillId="0" borderId="1" xfId="0" applyNumberFormat="1" applyFont="1" applyBorder="1" applyAlignment="1">
      <alignment horizontal="center"/>
    </xf>
    <xf numFmtId="0" fontId="0" fillId="0" borderId="5" xfId="0" applyBorder="1"/>
    <xf numFmtId="0" fontId="0" fillId="0" borderId="26" xfId="0" applyBorder="1"/>
    <xf numFmtId="0" fontId="0" fillId="0" borderId="49" xfId="0" applyBorder="1"/>
    <xf numFmtId="3" fontId="0" fillId="0" borderId="0" xfId="0" applyNumberFormat="1" applyFont="1"/>
    <xf numFmtId="0" fontId="2" fillId="0" borderId="50" xfId="0" applyFont="1" applyBorder="1" applyAlignment="1">
      <alignment horizontal="center"/>
    </xf>
    <xf numFmtId="0" fontId="0" fillId="0" borderId="0" xfId="0" applyFont="1" applyFill="1" applyBorder="1" applyAlignment="1">
      <alignment horizontal="center"/>
    </xf>
    <xf numFmtId="0" fontId="2" fillId="0" borderId="0" xfId="0" applyFont="1" applyFill="1"/>
    <xf numFmtId="4" fontId="0" fillId="0" borderId="0" xfId="2" applyNumberFormat="1" applyFont="1" applyAlignment="1">
      <alignment horizontal="center"/>
    </xf>
    <xf numFmtId="4" fontId="5" fillId="0" borderId="22" xfId="0" applyNumberFormat="1" applyFont="1" applyFill="1" applyBorder="1" applyAlignment="1">
      <alignment horizontal="center" vertical="center"/>
    </xf>
    <xf numFmtId="0" fontId="1" fillId="9" borderId="0" xfId="1" applyFill="1" applyBorder="1" applyAlignment="1">
      <alignment vertical="center"/>
    </xf>
    <xf numFmtId="0" fontId="0" fillId="9" borderId="0" xfId="0" applyFont="1" applyFill="1" applyBorder="1" applyAlignment="1">
      <alignment vertical="center"/>
    </xf>
    <xf numFmtId="0" fontId="0" fillId="9" borderId="0" xfId="0" applyFont="1" applyFill="1" applyAlignment="1">
      <alignment vertical="center"/>
    </xf>
    <xf numFmtId="4" fontId="0" fillId="0" borderId="0" xfId="0" applyNumberFormat="1"/>
    <xf numFmtId="0" fontId="5" fillId="0" borderId="14" xfId="0" applyFont="1" applyBorder="1" applyAlignment="1">
      <alignment vertical="center" wrapText="1"/>
    </xf>
    <xf numFmtId="3" fontId="2" fillId="0" borderId="48" xfId="0" applyNumberFormat="1" applyFont="1" applyBorder="1" applyAlignment="1">
      <alignment horizontal="center"/>
    </xf>
    <xf numFmtId="0" fontId="0" fillId="11" borderId="0" xfId="0" applyFill="1"/>
    <xf numFmtId="0" fontId="25" fillId="0" borderId="0" xfId="0" applyFont="1" applyAlignment="1">
      <alignment horizontal="left" vertical="center"/>
    </xf>
    <xf numFmtId="0" fontId="0" fillId="0" borderId="0" xfId="0" applyFont="1" applyAlignment="1">
      <alignment horizontal="left" vertical="center"/>
    </xf>
    <xf numFmtId="0" fontId="0" fillId="0" borderId="0" xfId="0" applyFont="1" applyFill="1" applyAlignment="1">
      <alignment horizontal="left" vertical="center"/>
    </xf>
    <xf numFmtId="0" fontId="0" fillId="0" borderId="0" xfId="0" applyFont="1" applyBorder="1" applyAlignment="1">
      <alignment horizontal="left" vertical="center"/>
    </xf>
    <xf numFmtId="9" fontId="7" fillId="0" borderId="18" xfId="2" applyFont="1" applyBorder="1" applyAlignment="1" applyProtection="1">
      <alignment horizontal="center" vertical="center"/>
    </xf>
    <xf numFmtId="9" fontId="7" fillId="0" borderId="10" xfId="2" applyFont="1" applyBorder="1" applyAlignment="1" applyProtection="1">
      <alignment horizontal="center" vertical="center"/>
    </xf>
    <xf numFmtId="9" fontId="5" fillId="0" borderId="19" xfId="0" applyNumberFormat="1" applyFont="1" applyFill="1" applyBorder="1" applyAlignment="1" applyProtection="1">
      <alignment vertical="center"/>
    </xf>
    <xf numFmtId="0" fontId="5" fillId="0" borderId="20" xfId="0" applyFont="1" applyBorder="1" applyAlignment="1" applyProtection="1">
      <alignment vertical="center"/>
    </xf>
    <xf numFmtId="0" fontId="5" fillId="0" borderId="19" xfId="0" applyFont="1" applyBorder="1" applyAlignment="1" applyProtection="1">
      <alignment horizontal="right" vertical="center"/>
    </xf>
    <xf numFmtId="0" fontId="2" fillId="5" borderId="17" xfId="0" applyFont="1" applyFill="1" applyBorder="1" applyAlignment="1" applyProtection="1">
      <alignment horizontal="left" vertical="center" wrapText="1"/>
    </xf>
    <xf numFmtId="0" fontId="0" fillId="0" borderId="13" xfId="0" applyNumberFormat="1" applyFont="1" applyBorder="1" applyAlignment="1" applyProtection="1">
      <alignment horizontal="center" vertical="center"/>
    </xf>
    <xf numFmtId="2" fontId="5" fillId="0" borderId="22" xfId="0" applyNumberFormat="1" applyFont="1" applyFill="1" applyBorder="1" applyAlignment="1" applyProtection="1">
      <alignment horizontal="center" vertical="center"/>
    </xf>
    <xf numFmtId="0" fontId="0" fillId="0" borderId="35" xfId="0" applyNumberFormat="1" applyFont="1" applyBorder="1" applyAlignment="1" applyProtection="1">
      <alignment horizontal="center" vertical="center"/>
    </xf>
    <xf numFmtId="0" fontId="2" fillId="5" borderId="31" xfId="0" applyFont="1" applyFill="1" applyBorder="1" applyAlignment="1" applyProtection="1">
      <alignment horizontal="left" vertical="center" wrapText="1"/>
    </xf>
    <xf numFmtId="0" fontId="2" fillId="5" borderId="32" xfId="0" applyFont="1" applyFill="1" applyBorder="1" applyAlignment="1" applyProtection="1">
      <alignment vertical="center"/>
    </xf>
    <xf numFmtId="0" fontId="2" fillId="7" borderId="33" xfId="0" applyFont="1" applyFill="1" applyBorder="1" applyAlignment="1" applyProtection="1">
      <alignment horizontal="center"/>
    </xf>
    <xf numFmtId="0" fontId="2" fillId="5" borderId="1" xfId="0" applyFont="1" applyFill="1" applyBorder="1" applyProtection="1"/>
    <xf numFmtId="2" fontId="2" fillId="7" borderId="13" xfId="0" applyNumberFormat="1" applyFont="1" applyFill="1" applyBorder="1" applyAlignment="1" applyProtection="1">
      <alignment horizontal="center"/>
    </xf>
    <xf numFmtId="0" fontId="2" fillId="5" borderId="21" xfId="0" applyFont="1" applyFill="1" applyBorder="1" applyAlignment="1" applyProtection="1">
      <alignment vertical="center"/>
    </xf>
    <xf numFmtId="0" fontId="6" fillId="0" borderId="22" xfId="0" applyFont="1" applyBorder="1" applyProtection="1"/>
    <xf numFmtId="0" fontId="6" fillId="13" borderId="13" xfId="0" applyFont="1" applyFill="1" applyBorder="1" applyAlignment="1" applyProtection="1">
      <alignment horizontal="center" vertical="center"/>
      <protection locked="0"/>
    </xf>
    <xf numFmtId="0" fontId="0" fillId="13" borderId="32" xfId="0" applyFont="1" applyFill="1" applyBorder="1" applyAlignment="1" applyProtection="1">
      <alignment horizontal="left"/>
      <protection locked="0"/>
    </xf>
    <xf numFmtId="0" fontId="0" fillId="13" borderId="1" xfId="0" applyFont="1" applyFill="1" applyBorder="1" applyAlignment="1" applyProtection="1">
      <alignment horizontal="left"/>
      <protection locked="0"/>
    </xf>
    <xf numFmtId="0" fontId="6" fillId="13" borderId="7" xfId="0" applyFont="1" applyFill="1" applyBorder="1" applyAlignment="1" applyProtection="1">
      <alignment horizontal="left"/>
      <protection locked="0"/>
    </xf>
    <xf numFmtId="0" fontId="27" fillId="0" borderId="0" xfId="0" applyFont="1"/>
    <xf numFmtId="0" fontId="0" fillId="0" borderId="46" xfId="0" applyBorder="1"/>
    <xf numFmtId="0" fontId="0" fillId="0" borderId="28" xfId="0" applyBorder="1"/>
    <xf numFmtId="0" fontId="0" fillId="13" borderId="1" xfId="0" applyFill="1" applyBorder="1"/>
    <xf numFmtId="0" fontId="0" fillId="0" borderId="0" xfId="0" applyAlignment="1">
      <alignment horizontal="left" vertical="top" wrapText="1"/>
    </xf>
    <xf numFmtId="0" fontId="0" fillId="0" borderId="0" xfId="0" applyBorder="1" applyAlignment="1">
      <alignment horizontal="left" vertical="top" wrapText="1"/>
    </xf>
    <xf numFmtId="0" fontId="20" fillId="0" borderId="0" xfId="3"/>
    <xf numFmtId="9" fontId="5" fillId="12" borderId="1" xfId="2" applyNumberFormat="1" applyFont="1" applyFill="1" applyBorder="1" applyAlignment="1" applyProtection="1">
      <alignment horizontal="center"/>
      <protection locked="0"/>
    </xf>
    <xf numFmtId="2" fontId="6" fillId="0" borderId="1" xfId="0" applyNumberFormat="1" applyFont="1" applyBorder="1" applyAlignment="1">
      <alignment horizontal="center"/>
    </xf>
    <xf numFmtId="2" fontId="6" fillId="0" borderId="4" xfId="0" applyNumberFormat="1" applyFont="1" applyBorder="1" applyAlignment="1">
      <alignment horizontal="center"/>
    </xf>
    <xf numFmtId="2" fontId="6" fillId="0" borderId="1" xfId="0" applyNumberFormat="1" applyFont="1" applyFill="1" applyBorder="1" applyAlignment="1">
      <alignment horizontal="center"/>
    </xf>
    <xf numFmtId="0" fontId="31" fillId="0" borderId="0" xfId="3" applyFont="1" applyAlignment="1">
      <alignment horizontal="left" vertical="center"/>
    </xf>
    <xf numFmtId="0" fontId="30" fillId="0" borderId="0" xfId="3" applyFont="1" applyAlignment="1">
      <alignment vertical="center"/>
    </xf>
    <xf numFmtId="0" fontId="24" fillId="0" borderId="0" xfId="0" applyFont="1" applyAlignment="1">
      <alignment horizontal="left"/>
    </xf>
    <xf numFmtId="0" fontId="33" fillId="0" borderId="0" xfId="0" applyFont="1"/>
    <xf numFmtId="0" fontId="3" fillId="0" borderId="0" xfId="0" applyFont="1" applyFill="1"/>
    <xf numFmtId="0" fontId="10" fillId="0" borderId="27" xfId="0" applyFont="1" applyFill="1" applyBorder="1" applyAlignment="1">
      <alignment horizontal="center"/>
    </xf>
    <xf numFmtId="0" fontId="6" fillId="9" borderId="53" xfId="0" applyFont="1" applyFill="1" applyBorder="1"/>
    <xf numFmtId="0" fontId="10" fillId="6" borderId="27" xfId="0" applyFont="1" applyFill="1" applyBorder="1" applyAlignment="1">
      <alignment horizontal="center"/>
    </xf>
    <xf numFmtId="0" fontId="0" fillId="0" borderId="0" xfId="0" applyAlignment="1">
      <alignment wrapText="1"/>
    </xf>
    <xf numFmtId="0" fontId="6" fillId="9" borderId="1" xfId="0" applyFont="1" applyFill="1" applyBorder="1" applyAlignment="1">
      <alignment horizontal="left" vertical="center" wrapText="1"/>
    </xf>
    <xf numFmtId="0" fontId="0" fillId="0" borderId="0" xfId="0" applyAlignment="1">
      <alignment horizontal="left"/>
    </xf>
    <xf numFmtId="0" fontId="2" fillId="3" borderId="16" xfId="0" applyFont="1" applyFill="1" applyBorder="1" applyAlignment="1">
      <alignment horizontal="center"/>
    </xf>
    <xf numFmtId="0" fontId="2" fillId="0" borderId="54" xfId="0" applyFont="1" applyBorder="1"/>
    <xf numFmtId="0" fontId="0" fillId="0" borderId="54" xfId="0" applyBorder="1"/>
    <xf numFmtId="0" fontId="4" fillId="13" borderId="33" xfId="5" applyFill="1" applyBorder="1" applyAlignment="1">
      <alignment horizontal="left" vertical="center"/>
    </xf>
    <xf numFmtId="0" fontId="4" fillId="13" borderId="22" xfId="5" applyFill="1" applyBorder="1" applyAlignment="1">
      <alignment horizontal="left" vertical="center"/>
    </xf>
    <xf numFmtId="0" fontId="7" fillId="9" borderId="1" xfId="0" applyFont="1" applyFill="1" applyBorder="1" applyAlignment="1">
      <alignment vertical="center" wrapText="1"/>
    </xf>
    <xf numFmtId="0" fontId="7" fillId="0" borderId="1" xfId="0" applyFont="1" applyBorder="1" applyAlignment="1">
      <alignment horizontal="left" vertical="center" wrapText="1"/>
    </xf>
    <xf numFmtId="0" fontId="7" fillId="9" borderId="5" xfId="0" applyFont="1" applyFill="1" applyBorder="1" applyAlignment="1">
      <alignment vertical="center" wrapText="1"/>
    </xf>
    <xf numFmtId="0" fontId="7" fillId="0" borderId="5" xfId="0" applyFont="1" applyBorder="1" applyAlignment="1">
      <alignment horizontal="left" vertical="center" wrapText="1"/>
    </xf>
    <xf numFmtId="0" fontId="7" fillId="9" borderId="49" xfId="0" applyFont="1" applyFill="1" applyBorder="1" applyAlignment="1">
      <alignment vertical="center" wrapText="1"/>
    </xf>
    <xf numFmtId="0" fontId="7" fillId="9" borderId="49"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9" xfId="0" applyFont="1" applyFill="1" applyBorder="1" applyAlignment="1">
      <alignment horizontal="left" vertical="center" wrapText="1"/>
    </xf>
    <xf numFmtId="0" fontId="38" fillId="3" borderId="12" xfId="0" applyFont="1" applyFill="1" applyBorder="1" applyAlignment="1">
      <alignment horizontal="right" vertical="center"/>
    </xf>
    <xf numFmtId="0" fontId="13" fillId="3" borderId="12" xfId="0" applyFont="1" applyFill="1" applyBorder="1"/>
    <xf numFmtId="0" fontId="34" fillId="9" borderId="53" xfId="0" applyFont="1" applyFill="1" applyBorder="1" applyAlignment="1">
      <alignment vertical="center" wrapText="1"/>
    </xf>
    <xf numFmtId="0" fontId="34" fillId="3" borderId="12" xfId="0" applyFont="1" applyFill="1" applyBorder="1" applyAlignment="1">
      <alignment horizontal="left" vertical="center" wrapText="1"/>
    </xf>
    <xf numFmtId="0" fontId="38" fillId="3" borderId="52" xfId="0" applyFont="1" applyFill="1" applyBorder="1" applyAlignment="1">
      <alignment horizontal="right" vertical="center"/>
    </xf>
    <xf numFmtId="0" fontId="5" fillId="3" borderId="1" xfId="0" applyFont="1" applyFill="1" applyBorder="1" applyAlignment="1">
      <alignment horizontal="center" vertical="center"/>
    </xf>
    <xf numFmtId="0" fontId="40" fillId="3" borderId="1" xfId="0" applyFont="1" applyFill="1" applyBorder="1" applyAlignment="1">
      <alignment horizontal="center" vertical="center"/>
    </xf>
    <xf numFmtId="0" fontId="41" fillId="3" borderId="1" xfId="0" applyFont="1" applyFill="1" applyBorder="1" applyAlignment="1">
      <alignment horizontal="center" vertical="center"/>
    </xf>
    <xf numFmtId="4" fontId="38" fillId="3" borderId="52" xfId="0" applyNumberFormat="1" applyFont="1" applyFill="1" applyBorder="1" applyAlignment="1">
      <alignment horizontal="center" vertical="center"/>
    </xf>
    <xf numFmtId="0" fontId="39" fillId="3" borderId="1" xfId="0" applyFont="1" applyFill="1" applyBorder="1" applyAlignment="1">
      <alignment horizontal="center" vertical="center"/>
    </xf>
    <xf numFmtId="4" fontId="38" fillId="3" borderId="15" xfId="0" applyNumberFormat="1" applyFont="1" applyFill="1" applyBorder="1" applyAlignment="1">
      <alignment horizontal="center" vertical="center"/>
    </xf>
    <xf numFmtId="4" fontId="13" fillId="0" borderId="49" xfId="0" applyNumberFormat="1" applyFont="1" applyFill="1" applyBorder="1" applyAlignment="1">
      <alignment horizontal="center" vertical="center"/>
    </xf>
    <xf numFmtId="4" fontId="13"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0" fontId="5" fillId="7" borderId="39" xfId="0" applyFont="1" applyFill="1" applyBorder="1" applyAlignment="1">
      <alignment horizontal="left" vertical="center" wrapText="1"/>
    </xf>
    <xf numFmtId="0" fontId="5" fillId="7" borderId="40" xfId="0" applyFont="1" applyFill="1" applyBorder="1" applyAlignment="1">
      <alignment horizontal="left" vertical="center" wrapText="1"/>
    </xf>
    <xf numFmtId="0" fontId="0" fillId="0" borderId="41" xfId="0" applyFill="1" applyBorder="1"/>
    <xf numFmtId="0" fontId="5" fillId="0" borderId="58" xfId="0" applyFont="1" applyBorder="1" applyAlignment="1">
      <alignment horizontal="left" vertical="center" wrapText="1"/>
    </xf>
    <xf numFmtId="0" fontId="0" fillId="0" borderId="59" xfId="0" applyBorder="1"/>
    <xf numFmtId="0" fontId="0" fillId="0" borderId="60" xfId="0" applyBorder="1"/>
    <xf numFmtId="0" fontId="0" fillId="0" borderId="61" xfId="0" applyBorder="1"/>
    <xf numFmtId="0" fontId="0" fillId="0" borderId="62" xfId="0" applyBorder="1"/>
    <xf numFmtId="0" fontId="5" fillId="0" borderId="57" xfId="0" applyFont="1" applyBorder="1" applyAlignment="1">
      <alignment horizontal="left" vertical="center" wrapText="1"/>
    </xf>
    <xf numFmtId="0" fontId="0" fillId="0" borderId="58" xfId="0" applyBorder="1"/>
    <xf numFmtId="0" fontId="7" fillId="5" borderId="11" xfId="0" applyFont="1" applyFill="1" applyBorder="1" applyAlignment="1" applyProtection="1">
      <alignment horizontal="center" vertical="center"/>
    </xf>
    <xf numFmtId="0" fontId="7" fillId="5" borderId="35" xfId="0" applyFont="1" applyFill="1" applyBorder="1" applyAlignment="1">
      <alignment horizontal="center" vertical="center"/>
    </xf>
    <xf numFmtId="0" fontId="5" fillId="0" borderId="57" xfId="0" applyFont="1" applyFill="1" applyBorder="1" applyAlignment="1">
      <alignment horizontal="left" vertical="center" wrapText="1"/>
    </xf>
    <xf numFmtId="0" fontId="0" fillId="7" borderId="40" xfId="0" applyFill="1" applyBorder="1"/>
    <xf numFmtId="0" fontId="33" fillId="0" borderId="0" xfId="0" applyFont="1" applyAlignment="1">
      <alignment wrapText="1"/>
    </xf>
    <xf numFmtId="0" fontId="0" fillId="0" borderId="0" xfId="0" applyFill="1" applyAlignment="1">
      <alignment wrapText="1"/>
    </xf>
    <xf numFmtId="0" fontId="0" fillId="0" borderId="0" xfId="0" applyFill="1"/>
    <xf numFmtId="0" fontId="0" fillId="13" borderId="33" xfId="0" applyFill="1" applyBorder="1"/>
    <xf numFmtId="0" fontId="0" fillId="13" borderId="13" xfId="0" applyFill="1" applyBorder="1"/>
    <xf numFmtId="0" fontId="0" fillId="0" borderId="0" xfId="0" applyFill="1" applyAlignment="1">
      <alignment vertical="center" wrapText="1"/>
    </xf>
    <xf numFmtId="0" fontId="2" fillId="0" borderId="0" xfId="0" applyFont="1" applyFill="1" applyAlignment="1">
      <alignment vertical="center" wrapText="1"/>
    </xf>
    <xf numFmtId="0" fontId="0" fillId="0" borderId="0" xfId="0" applyAlignment="1">
      <alignment vertical="center" wrapText="1"/>
    </xf>
    <xf numFmtId="0" fontId="37" fillId="0" borderId="0" xfId="0" applyFont="1" applyAlignment="1">
      <alignment vertical="center" wrapText="1"/>
    </xf>
    <xf numFmtId="0" fontId="0" fillId="13" borderId="33" xfId="0" applyFill="1" applyBorder="1" applyAlignment="1">
      <alignment vertical="center" wrapText="1"/>
    </xf>
    <xf numFmtId="0" fontId="0" fillId="13" borderId="13" xfId="0" applyFill="1" applyBorder="1" applyAlignment="1">
      <alignment vertical="center" wrapText="1"/>
    </xf>
    <xf numFmtId="0" fontId="0" fillId="13" borderId="22" xfId="0" applyFill="1" applyBorder="1" applyAlignment="1">
      <alignment vertical="center" wrapText="1"/>
    </xf>
    <xf numFmtId="0" fontId="0" fillId="0" borderId="55"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33" fillId="0" borderId="0" xfId="0" applyFont="1" applyAlignment="1">
      <alignment horizontal="left" wrapText="1"/>
    </xf>
    <xf numFmtId="0" fontId="33" fillId="0" borderId="0" xfId="0" applyFont="1" applyAlignment="1">
      <alignment horizontal="left"/>
    </xf>
    <xf numFmtId="0" fontId="19" fillId="0" borderId="0" xfId="0" applyFont="1"/>
    <xf numFmtId="0" fontId="33" fillId="0" borderId="0" xfId="0" applyFont="1" applyAlignment="1">
      <alignment vertical="center" wrapText="1"/>
    </xf>
    <xf numFmtId="0" fontId="33" fillId="0" borderId="0" xfId="0" applyFont="1" applyFill="1" applyAlignment="1">
      <alignment vertical="center" wrapText="1"/>
    </xf>
    <xf numFmtId="0" fontId="0" fillId="3" borderId="31" xfId="0" applyFill="1" applyBorder="1" applyAlignment="1">
      <alignment vertical="center" wrapText="1"/>
    </xf>
    <xf numFmtId="0" fontId="0" fillId="3" borderId="18" xfId="0" applyFill="1" applyBorder="1" applyAlignment="1">
      <alignment vertical="center" wrapText="1"/>
    </xf>
    <xf numFmtId="0" fontId="0" fillId="3" borderId="34" xfId="0" applyFill="1" applyBorder="1" applyAlignment="1">
      <alignment vertical="center" wrapText="1"/>
    </xf>
    <xf numFmtId="9" fontId="5" fillId="12" borderId="13" xfId="2" applyFont="1" applyFill="1" applyBorder="1" applyProtection="1">
      <protection locked="0"/>
    </xf>
    <xf numFmtId="9" fontId="5" fillId="12" borderId="25" xfId="2" applyFont="1" applyFill="1" applyBorder="1" applyProtection="1">
      <protection locked="0"/>
    </xf>
    <xf numFmtId="0" fontId="6" fillId="0" borderId="17" xfId="0" applyFont="1" applyBorder="1" applyProtection="1"/>
    <xf numFmtId="0" fontId="6" fillId="0" borderId="18" xfId="0" applyFont="1" applyBorder="1" applyProtection="1"/>
    <xf numFmtId="0" fontId="6" fillId="0" borderId="47" xfId="0" applyFont="1" applyBorder="1" applyProtection="1"/>
    <xf numFmtId="0" fontId="5" fillId="0" borderId="19" xfId="0" applyFont="1" applyBorder="1" applyAlignment="1" applyProtection="1">
      <alignment horizontal="right"/>
    </xf>
    <xf numFmtId="0" fontId="2" fillId="3" borderId="16" xfId="0" applyFont="1" applyFill="1" applyBorder="1" applyAlignment="1">
      <alignment horizontal="center"/>
    </xf>
    <xf numFmtId="0" fontId="36" fillId="0" borderId="55" xfId="0" applyFont="1" applyBorder="1" applyAlignment="1">
      <alignment horizontal="left" vertical="center" wrapText="1"/>
    </xf>
    <xf numFmtId="0" fontId="36" fillId="0" borderId="2" xfId="0" applyFont="1" applyBorder="1" applyAlignment="1">
      <alignment horizontal="left" vertical="center" wrapText="1"/>
    </xf>
    <xf numFmtId="0" fontId="0" fillId="0" borderId="55"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3" borderId="39" xfId="0" applyFill="1" applyBorder="1" applyAlignment="1">
      <alignment horizontal="left" vertical="center"/>
    </xf>
    <xf numFmtId="0" fontId="0" fillId="3" borderId="41" xfId="0" applyFill="1" applyBorder="1" applyAlignment="1">
      <alignment horizontal="left" vertical="center"/>
    </xf>
    <xf numFmtId="0" fontId="0" fillId="3" borderId="43" xfId="0" applyFill="1" applyBorder="1" applyAlignment="1">
      <alignment horizontal="left" vertical="center"/>
    </xf>
    <xf numFmtId="0" fontId="0" fillId="3" borderId="39" xfId="0" applyFill="1" applyBorder="1" applyAlignment="1">
      <alignment horizontal="left" vertical="center" wrapText="1"/>
    </xf>
    <xf numFmtId="0" fontId="0" fillId="3" borderId="43" xfId="0" applyFill="1" applyBorder="1" applyAlignment="1">
      <alignment horizontal="left" vertical="center" wrapText="1"/>
    </xf>
    <xf numFmtId="0" fontId="0" fillId="0" borderId="55" xfId="0" applyFill="1" applyBorder="1" applyAlignment="1">
      <alignment horizontal="left" vertical="center" wrapText="1"/>
    </xf>
    <xf numFmtId="0" fontId="0" fillId="0" borderId="0" xfId="0" applyFill="1" applyBorder="1" applyAlignment="1">
      <alignment horizontal="left" vertical="center" wrapText="1"/>
    </xf>
    <xf numFmtId="0" fontId="0" fillId="0" borderId="63" xfId="0" applyFill="1" applyBorder="1" applyAlignment="1">
      <alignment horizontal="left" vertical="center" wrapText="1"/>
    </xf>
    <xf numFmtId="0" fontId="0" fillId="0" borderId="56" xfId="0" applyFill="1" applyBorder="1" applyAlignment="1">
      <alignment horizontal="left" vertical="center" wrapText="1"/>
    </xf>
    <xf numFmtId="0" fontId="0" fillId="0" borderId="64" xfId="0" applyFill="1" applyBorder="1" applyAlignment="1">
      <alignment horizontal="left" vertical="center" wrapText="1"/>
    </xf>
    <xf numFmtId="0" fontId="33" fillId="0" borderId="0" xfId="0" applyFont="1" applyAlignment="1">
      <alignment horizontal="left" vertical="center" wrapText="1"/>
    </xf>
    <xf numFmtId="0" fontId="33" fillId="0" borderId="2" xfId="0" applyFont="1" applyBorder="1" applyAlignment="1">
      <alignment horizontal="left" vertical="center" wrapText="1"/>
    </xf>
    <xf numFmtId="0" fontId="28" fillId="10" borderId="0" xfId="4" applyFont="1" applyAlignment="1">
      <alignment horizontal="left" vertical="center"/>
    </xf>
    <xf numFmtId="0" fontId="29" fillId="14" borderId="0" xfId="4" applyFont="1" applyFill="1" applyAlignment="1">
      <alignment horizontal="left" vertical="center"/>
    </xf>
    <xf numFmtId="0" fontId="0" fillId="0" borderId="51" xfId="0" applyBorder="1" applyAlignment="1">
      <alignment horizontal="left" vertical="top" wrapText="1"/>
    </xf>
    <xf numFmtId="0" fontId="0" fillId="0" borderId="0" xfId="0" applyBorder="1" applyAlignment="1">
      <alignment horizontal="left" vertical="top" wrapText="1"/>
    </xf>
    <xf numFmtId="0" fontId="0" fillId="0" borderId="46" xfId="0" applyBorder="1" applyAlignment="1">
      <alignment horizontal="left"/>
    </xf>
    <xf numFmtId="0" fontId="0" fillId="0" borderId="0" xfId="0" applyAlignment="1">
      <alignment horizontal="left" vertical="top" wrapText="1"/>
    </xf>
    <xf numFmtId="0" fontId="0" fillId="0" borderId="0" xfId="0" applyAlignment="1">
      <alignment horizontal="center" wrapText="1"/>
    </xf>
    <xf numFmtId="0" fontId="29" fillId="2" borderId="0" xfId="4" applyFont="1" applyFill="1" applyAlignment="1">
      <alignment horizontal="left" vertical="center"/>
    </xf>
    <xf numFmtId="0" fontId="0" fillId="0" borderId="0" xfId="0" applyAlignment="1">
      <alignment horizontal="center"/>
    </xf>
    <xf numFmtId="0" fontId="29" fillId="6" borderId="0" xfId="4" applyFont="1" applyFill="1" applyAlignment="1">
      <alignment horizontal="left" vertical="center"/>
    </xf>
    <xf numFmtId="0" fontId="15" fillId="8" borderId="0" xfId="0" applyFont="1" applyFill="1" applyAlignment="1">
      <alignment horizontal="center"/>
    </xf>
    <xf numFmtId="0" fontId="10" fillId="4" borderId="1" xfId="0" applyFont="1" applyFill="1" applyBorder="1" applyAlignment="1">
      <alignment horizontal="center"/>
    </xf>
    <xf numFmtId="0" fontId="10" fillId="4" borderId="45" xfId="0" applyFont="1" applyFill="1" applyBorder="1" applyAlignment="1">
      <alignment horizontal="center"/>
    </xf>
    <xf numFmtId="0" fontId="10" fillId="4" borderId="46" xfId="0" applyFont="1" applyFill="1" applyBorder="1" applyAlignment="1">
      <alignment horizontal="center"/>
    </xf>
    <xf numFmtId="0" fontId="38" fillId="3" borderId="1" xfId="0" applyFont="1" applyFill="1" applyBorder="1" applyAlignment="1">
      <alignment horizontal="center"/>
    </xf>
    <xf numFmtId="0" fontId="39" fillId="3" borderId="1" xfId="0" applyFont="1" applyFill="1" applyBorder="1" applyAlignment="1">
      <alignment horizontal="center"/>
    </xf>
    <xf numFmtId="0" fontId="11" fillId="4" borderId="23" xfId="0" applyFont="1" applyFill="1" applyBorder="1" applyAlignment="1">
      <alignment horizontal="center"/>
    </xf>
    <xf numFmtId="0" fontId="11" fillId="4" borderId="3" xfId="0" applyFont="1" applyFill="1" applyBorder="1" applyAlignment="1">
      <alignment horizontal="center"/>
    </xf>
    <xf numFmtId="0" fontId="32" fillId="0" borderId="23" xfId="0" applyFont="1" applyBorder="1" applyAlignment="1">
      <alignment horizontal="center" vertical="center" wrapText="1"/>
    </xf>
    <xf numFmtId="0" fontId="32" fillId="0" borderId="3" xfId="0" applyFont="1" applyBorder="1" applyAlignment="1">
      <alignment horizontal="center" vertical="center" wrapText="1"/>
    </xf>
    <xf numFmtId="0" fontId="2" fillId="3" borderId="23" xfId="0" applyFont="1" applyFill="1" applyBorder="1" applyAlignment="1">
      <alignment horizontal="center"/>
    </xf>
    <xf numFmtId="0" fontId="2" fillId="3" borderId="12" xfId="0" applyFont="1" applyFill="1" applyBorder="1" applyAlignment="1">
      <alignment horizontal="center"/>
    </xf>
    <xf numFmtId="0" fontId="2" fillId="3" borderId="3" xfId="0" applyFont="1" applyFill="1" applyBorder="1" applyAlignment="1">
      <alignment horizontal="center"/>
    </xf>
    <xf numFmtId="0" fontId="6" fillId="0" borderId="27" xfId="0" applyFont="1" applyFill="1" applyBorder="1" applyAlignment="1" applyProtection="1">
      <alignment horizontal="left" vertical="center"/>
    </xf>
    <xf numFmtId="0" fontId="6" fillId="0" borderId="4" xfId="0" applyFont="1" applyFill="1" applyBorder="1" applyAlignment="1" applyProtection="1">
      <alignment horizontal="left" vertical="center"/>
    </xf>
    <xf numFmtId="0" fontId="0" fillId="13" borderId="27" xfId="0" applyNumberFormat="1" applyFont="1" applyFill="1" applyBorder="1" applyAlignment="1" applyProtection="1">
      <alignment vertical="center" wrapText="1"/>
      <protection locked="0"/>
    </xf>
    <xf numFmtId="0" fontId="0" fillId="13" borderId="4" xfId="0" applyNumberFormat="1" applyFont="1" applyFill="1" applyBorder="1" applyAlignment="1" applyProtection="1">
      <alignment vertical="center" wrapText="1"/>
      <protection locked="0"/>
    </xf>
    <xf numFmtId="0" fontId="0" fillId="13" borderId="27" xfId="0" applyFont="1" applyFill="1" applyBorder="1" applyAlignment="1" applyProtection="1">
      <alignment horizontal="left" vertical="center"/>
      <protection locked="0"/>
    </xf>
    <xf numFmtId="0" fontId="0" fillId="13" borderId="4" xfId="0" applyFont="1" applyFill="1" applyBorder="1" applyAlignment="1" applyProtection="1">
      <alignment horizontal="left" vertical="center"/>
      <protection locked="0"/>
    </xf>
    <xf numFmtId="0" fontId="5" fillId="0" borderId="19" xfId="0" applyFont="1" applyBorder="1" applyAlignment="1">
      <alignment horizontal="right" vertical="center"/>
    </xf>
    <xf numFmtId="0" fontId="5" fillId="0" borderId="20" xfId="0" applyFont="1" applyBorder="1" applyAlignment="1">
      <alignment horizontal="right" vertical="center"/>
    </xf>
    <xf numFmtId="0" fontId="5" fillId="0" borderId="21" xfId="0" applyFont="1" applyBorder="1" applyAlignment="1">
      <alignment horizontal="right" vertical="center"/>
    </xf>
    <xf numFmtId="0" fontId="2" fillId="3" borderId="23"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3" xfId="0" applyFont="1" applyFill="1" applyBorder="1" applyAlignment="1">
      <alignment horizontal="center" vertical="center"/>
    </xf>
    <xf numFmtId="0" fontId="5" fillId="5" borderId="29" xfId="0" applyFont="1" applyFill="1" applyBorder="1" applyAlignment="1" applyProtection="1">
      <alignment horizontal="left" vertical="center"/>
    </xf>
    <xf numFmtId="0" fontId="5" fillId="5" borderId="30" xfId="0" applyFont="1" applyFill="1" applyBorder="1" applyAlignment="1" applyProtection="1">
      <alignment horizontal="left" vertical="center"/>
    </xf>
    <xf numFmtId="0" fontId="0" fillId="13" borderId="27" xfId="0" applyNumberFormat="1" applyFont="1" applyFill="1" applyBorder="1" applyAlignment="1" applyProtection="1">
      <alignment horizontal="center" vertical="center" wrapText="1"/>
      <protection locked="0"/>
    </xf>
    <xf numFmtId="0" fontId="0" fillId="13" borderId="4" xfId="0" applyNumberFormat="1" applyFont="1" applyFill="1" applyBorder="1" applyAlignment="1" applyProtection="1">
      <alignment horizontal="center" vertical="center" wrapText="1"/>
      <protection locked="0"/>
    </xf>
    <xf numFmtId="0" fontId="2" fillId="3" borderId="52" xfId="0" applyFont="1" applyFill="1" applyBorder="1" applyAlignment="1">
      <alignment horizontal="center"/>
    </xf>
    <xf numFmtId="0" fontId="0" fillId="13" borderId="45" xfId="0" applyNumberFormat="1" applyFont="1" applyFill="1" applyBorder="1" applyAlignment="1" applyProtection="1">
      <alignment horizontal="center" vertical="center" wrapText="1"/>
      <protection locked="0"/>
    </xf>
    <xf numFmtId="0" fontId="0" fillId="13" borderId="46" xfId="0" applyNumberFormat="1" applyFont="1" applyFill="1" applyBorder="1" applyAlignment="1" applyProtection="1">
      <alignment horizontal="center" vertical="center" wrapText="1"/>
      <protection locked="0"/>
    </xf>
    <xf numFmtId="0" fontId="0" fillId="13" borderId="28" xfId="0" applyNumberFormat="1" applyFont="1" applyFill="1" applyBorder="1" applyAlignment="1" applyProtection="1">
      <alignment horizontal="center" vertical="center" wrapText="1"/>
      <protection locked="0"/>
    </xf>
    <xf numFmtId="0" fontId="9" fillId="4" borderId="2" xfId="0" applyFont="1" applyFill="1" applyBorder="1" applyAlignment="1">
      <alignment horizontal="center" vertical="top" wrapText="1"/>
    </xf>
    <xf numFmtId="0" fontId="9" fillId="4" borderId="2" xfId="0" applyFont="1" applyFill="1" applyBorder="1" applyAlignment="1">
      <alignment horizontal="center" vertical="top"/>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0" fillId="13" borderId="32" xfId="0" applyFont="1" applyFill="1" applyBorder="1" applyAlignment="1" applyProtection="1">
      <alignment horizontal="center" vertical="center"/>
      <protection locked="0"/>
    </xf>
    <xf numFmtId="0" fontId="0" fillId="13" borderId="33" xfId="0" applyFont="1" applyFill="1" applyBorder="1" applyAlignment="1" applyProtection="1">
      <alignment horizontal="center" vertical="center"/>
      <protection locked="0"/>
    </xf>
    <xf numFmtId="0" fontId="0" fillId="13" borderId="1" xfId="0" applyFont="1" applyFill="1" applyBorder="1" applyAlignment="1" applyProtection="1">
      <alignment horizontal="center" vertical="center"/>
      <protection locked="0"/>
    </xf>
    <xf numFmtId="0" fontId="0" fillId="13" borderId="13" xfId="0" applyFont="1" applyFill="1" applyBorder="1" applyAlignment="1" applyProtection="1">
      <alignment horizontal="center" vertical="center"/>
      <protection locked="0"/>
    </xf>
    <xf numFmtId="0" fontId="12" fillId="4" borderId="23"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3" xfId="0" applyFont="1" applyFill="1" applyBorder="1" applyAlignment="1">
      <alignment horizontal="center" vertical="center"/>
    </xf>
    <xf numFmtId="0" fontId="5" fillId="0" borderId="23" xfId="0" applyFont="1" applyBorder="1" applyAlignment="1">
      <alignment horizontal="center" vertical="center"/>
    </xf>
    <xf numFmtId="0" fontId="5" fillId="0" borderId="12"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horizontal="right" vertical="center"/>
    </xf>
    <xf numFmtId="0" fontId="5" fillId="0" borderId="15" xfId="0" applyFont="1" applyBorder="1" applyAlignment="1">
      <alignment horizontal="right" vertical="center"/>
    </xf>
  </cellXfs>
  <cellStyles count="6">
    <cellStyle name="Akzent5" xfId="4" builtinId="45"/>
    <cellStyle name="Erklärender Text" xfId="1" builtinId="53"/>
    <cellStyle name="Link" xfId="3" builtinId="8"/>
    <cellStyle name="Prozent" xfId="2" builtinId="5"/>
    <cellStyle name="Standard" xfId="0" builtinId="0"/>
    <cellStyle name="Standard 2" xfId="5"/>
  </cellStyles>
  <dxfs count="66">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ill>
        <patternFill>
          <bgColor rgb="FFFF0000"/>
        </patternFill>
      </fill>
    </dxf>
    <dxf>
      <font>
        <color rgb="FFFF0000"/>
      </font>
    </dxf>
    <dxf>
      <fill>
        <patternFill>
          <bgColor rgb="FFFF0000"/>
        </patternFill>
      </fill>
    </dxf>
    <dxf>
      <font>
        <color rgb="FFFF0000"/>
      </font>
    </dxf>
    <dxf>
      <font>
        <color rgb="FFFF0000"/>
      </font>
    </dxf>
    <dxf>
      <font>
        <color rgb="FFFF0000"/>
      </font>
    </dxf>
    <dxf>
      <fill>
        <patternFill>
          <bgColor rgb="FFFF0000"/>
        </patternFill>
      </fill>
    </dxf>
    <dxf>
      <fill>
        <patternFill>
          <bgColor rgb="FFFF0000"/>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2" defaultPivotStyle="PivotStyleLight16"/>
  <colors>
    <mruColors>
      <color rgb="FFFFFFCC"/>
      <color rgb="FFD3D38B"/>
      <color rgb="FFFFFF99"/>
      <color rgb="FFFFFF66"/>
      <color rgb="FF78B64E"/>
      <color rgb="FF007033"/>
      <color rgb="FFFF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21984</xdr:colOff>
      <xdr:row>132</xdr:row>
      <xdr:rowOff>146538</xdr:rowOff>
    </xdr:from>
    <xdr:to>
      <xdr:col>10</xdr:col>
      <xdr:colOff>747349</xdr:colOff>
      <xdr:row>148</xdr:row>
      <xdr:rowOff>36635</xdr:rowOff>
    </xdr:to>
    <xdr:grpSp>
      <xdr:nvGrpSpPr>
        <xdr:cNvPr id="26" name="Gruppieren 25">
          <a:extLst>
            <a:ext uri="{FF2B5EF4-FFF2-40B4-BE49-F238E27FC236}">
              <a16:creationId xmlns:a16="http://schemas.microsoft.com/office/drawing/2014/main" id="{952C85AF-0CA3-4635-88E3-E9407228B58C}"/>
            </a:ext>
          </a:extLst>
        </xdr:cNvPr>
        <xdr:cNvGrpSpPr/>
      </xdr:nvGrpSpPr>
      <xdr:grpSpPr>
        <a:xfrm>
          <a:off x="1604599" y="14841415"/>
          <a:ext cx="9558704" cy="2703635"/>
          <a:chOff x="1524000" y="12213981"/>
          <a:chExt cx="11994173" cy="3215054"/>
        </a:xfrm>
      </xdr:grpSpPr>
      <xdr:pic>
        <xdr:nvPicPr>
          <xdr:cNvPr id="93" name="Grafik 92">
            <a:extLst>
              <a:ext uri="{FF2B5EF4-FFF2-40B4-BE49-F238E27FC236}">
                <a16:creationId xmlns:a16="http://schemas.microsoft.com/office/drawing/2014/main" id="{3AFE483B-EEAB-4A09-BFE2-5D4D08208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12213981"/>
            <a:ext cx="11994173" cy="16595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Grafik 93">
            <a:extLst>
              <a:ext uri="{FF2B5EF4-FFF2-40B4-BE49-F238E27FC236}">
                <a16:creationId xmlns:a16="http://schemas.microsoft.com/office/drawing/2014/main" id="{556FD156-333F-4389-8B69-2E71E7A24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0" y="13987096"/>
            <a:ext cx="11994173" cy="14419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0</xdr:colOff>
      <xdr:row>183</xdr:row>
      <xdr:rowOff>0</xdr:rowOff>
    </xdr:from>
    <xdr:to>
      <xdr:col>12</xdr:col>
      <xdr:colOff>249769</xdr:colOff>
      <xdr:row>194</xdr:row>
      <xdr:rowOff>115957</xdr:rowOff>
    </xdr:to>
    <xdr:pic>
      <xdr:nvPicPr>
        <xdr:cNvPr id="92" name="Grafik 91">
          <a:extLst>
            <a:ext uri="{FF2B5EF4-FFF2-40B4-BE49-F238E27FC236}">
              <a16:creationId xmlns:a16="http://schemas.microsoft.com/office/drawing/2014/main" id="{EE97B1C5-E40B-4B62-B1E5-74155A61AE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64217" y="18834652"/>
          <a:ext cx="3297769" cy="1938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280</xdr:row>
      <xdr:rowOff>0</xdr:rowOff>
    </xdr:from>
    <xdr:to>
      <xdr:col>7</xdr:col>
      <xdr:colOff>298174</xdr:colOff>
      <xdr:row>285</xdr:row>
      <xdr:rowOff>38874</xdr:rowOff>
    </xdr:to>
    <xdr:pic>
      <xdr:nvPicPr>
        <xdr:cNvPr id="80" name="Grafik 79">
          <a:extLst>
            <a:ext uri="{FF2B5EF4-FFF2-40B4-BE49-F238E27FC236}">
              <a16:creationId xmlns:a16="http://schemas.microsoft.com/office/drawing/2014/main" id="{0BEDB474-6A5F-44E9-8CA0-9905D2D392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0" y="30289500"/>
          <a:ext cx="6576391" cy="867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260</xdr:row>
      <xdr:rowOff>0</xdr:rowOff>
    </xdr:from>
    <xdr:to>
      <xdr:col>7</xdr:col>
      <xdr:colOff>281609</xdr:colOff>
      <xdr:row>271</xdr:row>
      <xdr:rowOff>155758</xdr:rowOff>
    </xdr:to>
    <xdr:pic>
      <xdr:nvPicPr>
        <xdr:cNvPr id="79" name="Grafik 78">
          <a:extLst>
            <a:ext uri="{FF2B5EF4-FFF2-40B4-BE49-F238E27FC236}">
              <a16:creationId xmlns:a16="http://schemas.microsoft.com/office/drawing/2014/main" id="{E2706773-38F4-44EE-A8B3-4A44DB9DD37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0" y="27282913"/>
          <a:ext cx="6559826" cy="1977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230</xdr:row>
      <xdr:rowOff>0</xdr:rowOff>
    </xdr:from>
    <xdr:to>
      <xdr:col>7</xdr:col>
      <xdr:colOff>95250</xdr:colOff>
      <xdr:row>234</xdr:row>
      <xdr:rowOff>28576</xdr:rowOff>
    </xdr:to>
    <xdr:pic>
      <xdr:nvPicPr>
        <xdr:cNvPr id="3" name="Grafik 2">
          <a:extLst>
            <a:ext uri="{FF2B5EF4-FFF2-40B4-BE49-F238E27FC236}">
              <a16:creationId xmlns:a16="http://schemas.microsoft.com/office/drawing/2014/main" id="{24BB1457-AE9C-4C37-B032-F8E4D3EC51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0" y="485775"/>
          <a:ext cx="63722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324</xdr:row>
      <xdr:rowOff>0</xdr:rowOff>
    </xdr:from>
    <xdr:to>
      <xdr:col>7</xdr:col>
      <xdr:colOff>95250</xdr:colOff>
      <xdr:row>344</xdr:row>
      <xdr:rowOff>19050</xdr:rowOff>
    </xdr:to>
    <xdr:pic>
      <xdr:nvPicPr>
        <xdr:cNvPr id="10" name="Grafik 9">
          <a:extLst>
            <a:ext uri="{FF2B5EF4-FFF2-40B4-BE49-F238E27FC236}">
              <a16:creationId xmlns:a16="http://schemas.microsoft.com/office/drawing/2014/main" id="{2D5BE554-E1DB-491A-A5DB-0D054C53367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0" y="9229725"/>
          <a:ext cx="63722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42</xdr:row>
      <xdr:rowOff>1</xdr:rowOff>
    </xdr:from>
    <xdr:to>
      <xdr:col>9</xdr:col>
      <xdr:colOff>752475</xdr:colOff>
      <xdr:row>44</xdr:row>
      <xdr:rowOff>12623</xdr:rowOff>
    </xdr:to>
    <xdr:pic>
      <xdr:nvPicPr>
        <xdr:cNvPr id="11" name="Grafik 10">
          <a:extLst>
            <a:ext uri="{FF2B5EF4-FFF2-40B4-BE49-F238E27FC236}">
              <a16:creationId xmlns:a16="http://schemas.microsoft.com/office/drawing/2014/main" id="{15544134-B950-419A-A447-93CF08162E1C}"/>
            </a:ext>
          </a:extLst>
        </xdr:cNvPr>
        <xdr:cNvPicPr>
          <a:picLocks noChangeAspect="1"/>
        </xdr:cNvPicPr>
      </xdr:nvPicPr>
      <xdr:blipFill>
        <a:blip xmlns:r="http://schemas.openxmlformats.org/officeDocument/2006/relationships" r:embed="rId8"/>
        <a:stretch>
          <a:fillRect/>
        </a:stretch>
      </xdr:blipFill>
      <xdr:spPr>
        <a:xfrm>
          <a:off x="1524000" y="3009901"/>
          <a:ext cx="8553450" cy="336472"/>
        </a:xfrm>
        <a:prstGeom prst="rect">
          <a:avLst/>
        </a:prstGeom>
      </xdr:spPr>
    </xdr:pic>
    <xdr:clientData/>
  </xdr:twoCellAnchor>
  <xdr:twoCellAnchor editAs="oneCell">
    <xdr:from>
      <xdr:col>2</xdr:col>
      <xdr:colOff>0</xdr:colOff>
      <xdr:row>6</xdr:row>
      <xdr:rowOff>95765</xdr:rowOff>
    </xdr:from>
    <xdr:to>
      <xdr:col>3</xdr:col>
      <xdr:colOff>1885950</xdr:colOff>
      <xdr:row>11</xdr:row>
      <xdr:rowOff>161192</xdr:rowOff>
    </xdr:to>
    <xdr:pic>
      <xdr:nvPicPr>
        <xdr:cNvPr id="12" name="Grafik 11">
          <a:extLst>
            <a:ext uri="{FF2B5EF4-FFF2-40B4-BE49-F238E27FC236}">
              <a16:creationId xmlns:a16="http://schemas.microsoft.com/office/drawing/2014/main" id="{CCDE9CCF-7E89-4D54-AC8D-799BF6774932}"/>
            </a:ext>
          </a:extLst>
        </xdr:cNvPr>
        <xdr:cNvPicPr>
          <a:picLocks noChangeAspect="1"/>
        </xdr:cNvPicPr>
      </xdr:nvPicPr>
      <xdr:blipFill>
        <a:blip xmlns:r="http://schemas.openxmlformats.org/officeDocument/2006/relationships" r:embed="rId9"/>
        <a:stretch>
          <a:fillRect/>
        </a:stretch>
      </xdr:blipFill>
      <xdr:spPr>
        <a:xfrm>
          <a:off x="1524000" y="972065"/>
          <a:ext cx="3600450" cy="875785"/>
        </a:xfrm>
        <a:prstGeom prst="rect">
          <a:avLst/>
        </a:prstGeom>
      </xdr:spPr>
    </xdr:pic>
    <xdr:clientData/>
  </xdr:twoCellAnchor>
  <xdr:twoCellAnchor>
    <xdr:from>
      <xdr:col>3</xdr:col>
      <xdr:colOff>1628775</xdr:colOff>
      <xdr:row>7</xdr:row>
      <xdr:rowOff>38100</xdr:rowOff>
    </xdr:from>
    <xdr:to>
      <xdr:col>3</xdr:col>
      <xdr:colOff>1952625</xdr:colOff>
      <xdr:row>8</xdr:row>
      <xdr:rowOff>123825</xdr:rowOff>
    </xdr:to>
    <xdr:sp macro="" textlink="">
      <xdr:nvSpPr>
        <xdr:cNvPr id="13" name="Rechteck: abgerundete Ecken 12">
          <a:extLst>
            <a:ext uri="{FF2B5EF4-FFF2-40B4-BE49-F238E27FC236}">
              <a16:creationId xmlns:a16="http://schemas.microsoft.com/office/drawing/2014/main" id="{A1761A6F-B692-46DD-B8C9-E7D00D5CFA4E}"/>
            </a:ext>
          </a:extLst>
        </xdr:cNvPr>
        <xdr:cNvSpPr/>
      </xdr:nvSpPr>
      <xdr:spPr>
        <a:xfrm>
          <a:off x="4867275" y="1066800"/>
          <a:ext cx="323850" cy="2476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1905004</xdr:colOff>
      <xdr:row>8</xdr:row>
      <xdr:rowOff>9527</xdr:rowOff>
    </xdr:from>
    <xdr:to>
      <xdr:col>5</xdr:col>
      <xdr:colOff>295275</xdr:colOff>
      <xdr:row>9</xdr:row>
      <xdr:rowOff>0</xdr:rowOff>
    </xdr:to>
    <xdr:cxnSp macro="">
      <xdr:nvCxnSpPr>
        <xdr:cNvPr id="15" name="Gerade Verbindung mit Pfeil 14">
          <a:extLst>
            <a:ext uri="{FF2B5EF4-FFF2-40B4-BE49-F238E27FC236}">
              <a16:creationId xmlns:a16="http://schemas.microsoft.com/office/drawing/2014/main" id="{80D774A8-3044-4914-8D5C-3DE3CF9C86E5}"/>
            </a:ext>
          </a:extLst>
        </xdr:cNvPr>
        <xdr:cNvCxnSpPr/>
      </xdr:nvCxnSpPr>
      <xdr:spPr>
        <a:xfrm rot="10800000">
          <a:off x="5143504" y="1200152"/>
          <a:ext cx="1428746" cy="152398"/>
        </a:xfrm>
        <a:prstGeom prst="bentConnector3">
          <a:avLst>
            <a:gd name="adj1" fmla="val 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15</xdr:row>
      <xdr:rowOff>9525</xdr:rowOff>
    </xdr:from>
    <xdr:to>
      <xdr:col>2</xdr:col>
      <xdr:colOff>1709892</xdr:colOff>
      <xdr:row>15</xdr:row>
      <xdr:rowOff>152400</xdr:rowOff>
    </xdr:to>
    <xdr:pic>
      <xdr:nvPicPr>
        <xdr:cNvPr id="24" name="Grafik 23">
          <a:extLst>
            <a:ext uri="{FF2B5EF4-FFF2-40B4-BE49-F238E27FC236}">
              <a16:creationId xmlns:a16="http://schemas.microsoft.com/office/drawing/2014/main" id="{390EF725-3492-4B99-83CB-F0788888CAF1}"/>
            </a:ext>
          </a:extLst>
        </xdr:cNvPr>
        <xdr:cNvPicPr>
          <a:picLocks noChangeAspect="1"/>
        </xdr:cNvPicPr>
      </xdr:nvPicPr>
      <xdr:blipFill>
        <a:blip xmlns:r="http://schemas.openxmlformats.org/officeDocument/2006/relationships" r:embed="rId10"/>
        <a:stretch>
          <a:fillRect/>
        </a:stretch>
      </xdr:blipFill>
      <xdr:spPr>
        <a:xfrm>
          <a:off x="1524000" y="2171700"/>
          <a:ext cx="1709892" cy="142875"/>
        </a:xfrm>
        <a:prstGeom prst="rect">
          <a:avLst/>
        </a:prstGeom>
      </xdr:spPr>
    </xdr:pic>
    <xdr:clientData/>
  </xdr:twoCellAnchor>
  <xdr:twoCellAnchor editAs="oneCell">
    <xdr:from>
      <xdr:col>2</xdr:col>
      <xdr:colOff>314325</xdr:colOff>
      <xdr:row>17</xdr:row>
      <xdr:rowOff>57150</xdr:rowOff>
    </xdr:from>
    <xdr:to>
      <xdr:col>2</xdr:col>
      <xdr:colOff>1381274</xdr:colOff>
      <xdr:row>19</xdr:row>
      <xdr:rowOff>76248</xdr:rowOff>
    </xdr:to>
    <xdr:pic>
      <xdr:nvPicPr>
        <xdr:cNvPr id="25" name="Grafik 24">
          <a:extLst>
            <a:ext uri="{FF2B5EF4-FFF2-40B4-BE49-F238E27FC236}">
              <a16:creationId xmlns:a16="http://schemas.microsoft.com/office/drawing/2014/main" id="{71F47F10-AD0E-4562-9981-E8B6FA261D31}"/>
            </a:ext>
          </a:extLst>
        </xdr:cNvPr>
        <xdr:cNvPicPr>
          <a:picLocks noChangeAspect="1"/>
        </xdr:cNvPicPr>
      </xdr:nvPicPr>
      <xdr:blipFill>
        <a:blip xmlns:r="http://schemas.openxmlformats.org/officeDocument/2006/relationships" r:embed="rId11"/>
        <a:stretch>
          <a:fillRect/>
        </a:stretch>
      </xdr:blipFill>
      <xdr:spPr>
        <a:xfrm>
          <a:off x="1838325" y="2543175"/>
          <a:ext cx="1066949" cy="342948"/>
        </a:xfrm>
        <a:prstGeom prst="rect">
          <a:avLst/>
        </a:prstGeom>
      </xdr:spPr>
    </xdr:pic>
    <xdr:clientData/>
  </xdr:twoCellAnchor>
  <xdr:twoCellAnchor>
    <xdr:from>
      <xdr:col>2</xdr:col>
      <xdr:colOff>19050</xdr:colOff>
      <xdr:row>74</xdr:row>
      <xdr:rowOff>38103</xdr:rowOff>
    </xdr:from>
    <xdr:to>
      <xdr:col>10</xdr:col>
      <xdr:colOff>600075</xdr:colOff>
      <xdr:row>76</xdr:row>
      <xdr:rowOff>104775</xdr:rowOff>
    </xdr:to>
    <xdr:grpSp>
      <xdr:nvGrpSpPr>
        <xdr:cNvPr id="35" name="Gruppieren 34">
          <a:extLst>
            <a:ext uri="{FF2B5EF4-FFF2-40B4-BE49-F238E27FC236}">
              <a16:creationId xmlns:a16="http://schemas.microsoft.com/office/drawing/2014/main" id="{15943601-9ED5-4831-9242-DBEF6E95D6EB}"/>
            </a:ext>
          </a:extLst>
        </xdr:cNvPr>
        <xdr:cNvGrpSpPr/>
      </xdr:nvGrpSpPr>
      <xdr:grpSpPr>
        <a:xfrm>
          <a:off x="1601665" y="8197365"/>
          <a:ext cx="9414364" cy="418364"/>
          <a:chOff x="1543050" y="7867653"/>
          <a:chExt cx="9144000" cy="390522"/>
        </a:xfrm>
      </xdr:grpSpPr>
      <xdr:grpSp>
        <xdr:nvGrpSpPr>
          <xdr:cNvPr id="33" name="Gruppieren 32">
            <a:extLst>
              <a:ext uri="{FF2B5EF4-FFF2-40B4-BE49-F238E27FC236}">
                <a16:creationId xmlns:a16="http://schemas.microsoft.com/office/drawing/2014/main" id="{A512777D-B8DC-4FF7-9AFB-18928FFF41DC}"/>
              </a:ext>
            </a:extLst>
          </xdr:cNvPr>
          <xdr:cNvGrpSpPr/>
        </xdr:nvGrpSpPr>
        <xdr:grpSpPr>
          <a:xfrm>
            <a:off x="1543050" y="7867653"/>
            <a:ext cx="7324725" cy="390522"/>
            <a:chOff x="1543050" y="7867653"/>
            <a:chExt cx="7324725" cy="390522"/>
          </a:xfrm>
        </xdr:grpSpPr>
        <xdr:sp macro="" textlink="">
          <xdr:nvSpPr>
            <xdr:cNvPr id="31" name="Geschweifte Klammer links 30">
              <a:extLst>
                <a:ext uri="{FF2B5EF4-FFF2-40B4-BE49-F238E27FC236}">
                  <a16:creationId xmlns:a16="http://schemas.microsoft.com/office/drawing/2014/main" id="{FA7FF79B-61BA-4522-B621-5B87F04F5D6D}"/>
                </a:ext>
              </a:extLst>
            </xdr:cNvPr>
            <xdr:cNvSpPr/>
          </xdr:nvSpPr>
          <xdr:spPr>
            <a:xfrm rot="5400000">
              <a:off x="3624264" y="5786439"/>
              <a:ext cx="390522" cy="4552950"/>
            </a:xfrm>
            <a:prstGeom prst="leftBrace">
              <a:avLst>
                <a:gd name="adj1" fmla="val 123227"/>
                <a:gd name="adj2" fmla="val 48796"/>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AT" sz="1100"/>
            </a:p>
          </xdr:txBody>
        </xdr:sp>
        <xdr:sp macro="" textlink="">
          <xdr:nvSpPr>
            <xdr:cNvPr id="32" name="Geschweifte Klammer links 31">
              <a:extLst>
                <a:ext uri="{FF2B5EF4-FFF2-40B4-BE49-F238E27FC236}">
                  <a16:creationId xmlns:a16="http://schemas.microsoft.com/office/drawing/2014/main" id="{5FC940F2-7BBE-4CFA-95E8-C8F4F9CA3873}"/>
                </a:ext>
              </a:extLst>
            </xdr:cNvPr>
            <xdr:cNvSpPr/>
          </xdr:nvSpPr>
          <xdr:spPr>
            <a:xfrm rot="5400000">
              <a:off x="7415214" y="6805614"/>
              <a:ext cx="390522" cy="2514600"/>
            </a:xfrm>
            <a:prstGeom prst="leftBrace">
              <a:avLst>
                <a:gd name="adj1" fmla="val 123227"/>
                <a:gd name="adj2" fmla="val 48796"/>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AT" sz="1100"/>
            </a:p>
          </xdr:txBody>
        </xdr:sp>
      </xdr:grpSp>
      <xdr:sp macro="" textlink="">
        <xdr:nvSpPr>
          <xdr:cNvPr id="34" name="Geschweifte Klammer links 33">
            <a:extLst>
              <a:ext uri="{FF2B5EF4-FFF2-40B4-BE49-F238E27FC236}">
                <a16:creationId xmlns:a16="http://schemas.microsoft.com/office/drawing/2014/main" id="{1BD7788F-57ED-4003-B822-EEFC338D6035}"/>
              </a:ext>
            </a:extLst>
          </xdr:cNvPr>
          <xdr:cNvSpPr/>
        </xdr:nvSpPr>
        <xdr:spPr>
          <a:xfrm rot="5400000">
            <a:off x="9763127" y="7334250"/>
            <a:ext cx="266695" cy="1581151"/>
          </a:xfrm>
          <a:prstGeom prst="leftBrace">
            <a:avLst>
              <a:gd name="adj1" fmla="val 123227"/>
              <a:gd name="adj2" fmla="val 498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AT" sz="1100"/>
          </a:p>
        </xdr:txBody>
      </xdr:sp>
    </xdr:grpSp>
    <xdr:clientData/>
  </xdr:twoCellAnchor>
  <xdr:twoCellAnchor>
    <xdr:from>
      <xdr:col>8</xdr:col>
      <xdr:colOff>152400</xdr:colOff>
      <xdr:row>81</xdr:row>
      <xdr:rowOff>28575</xdr:rowOff>
    </xdr:from>
    <xdr:to>
      <xdr:col>11</xdr:col>
      <xdr:colOff>695325</xdr:colOff>
      <xdr:row>92</xdr:row>
      <xdr:rowOff>19050</xdr:rowOff>
    </xdr:to>
    <xdr:sp macro="" textlink="">
      <xdr:nvSpPr>
        <xdr:cNvPr id="36" name="Textfeld 35">
          <a:extLst>
            <a:ext uri="{FF2B5EF4-FFF2-40B4-BE49-F238E27FC236}">
              <a16:creationId xmlns:a16="http://schemas.microsoft.com/office/drawing/2014/main" id="{66781AF8-577D-428A-90CD-C0B0DECAA433}"/>
            </a:ext>
          </a:extLst>
        </xdr:cNvPr>
        <xdr:cNvSpPr txBox="1"/>
      </xdr:nvSpPr>
      <xdr:spPr>
        <a:xfrm>
          <a:off x="8715375" y="8991600"/>
          <a:ext cx="2828925" cy="1771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050">
              <a:latin typeface="+mn-lt"/>
            </a:rPr>
            <a:t>Gewichtung Hauptkriterium z.B. 60% bedeutet, dass der ermittelte Wert für die Hauptkriterien mit 60% multipliziert wird und</a:t>
          </a:r>
          <a:r>
            <a:rPr lang="de-AT" sz="1050" baseline="0">
              <a:latin typeface="+mn-lt"/>
            </a:rPr>
            <a:t> so </a:t>
          </a:r>
          <a:r>
            <a:rPr lang="de-AT" sz="1050">
              <a:latin typeface="+mn-lt"/>
            </a:rPr>
            <a:t>in die Gesamtbewertung einfließt. </a:t>
          </a:r>
        </a:p>
        <a:p>
          <a:endParaRPr lang="de-AT" sz="1050">
            <a:latin typeface="+mn-lt"/>
          </a:endParaRPr>
        </a:p>
        <a:p>
          <a:r>
            <a:rPr lang="de-AT" sz="1050">
              <a:latin typeface="+mn-lt"/>
            </a:rPr>
            <a:t>Die Gewichtung</a:t>
          </a:r>
          <a:r>
            <a:rPr lang="de-AT" sz="1050" baseline="0">
              <a:latin typeface="+mn-lt"/>
            </a:rPr>
            <a:t> der Kosten kann ebenfalls frei gewählt werden, die Gewichtung der Zusatzkriterien ergibt sich dann automatisch aus der Summe der beiden anderen Kriterien, die 100% ergeben muss.</a:t>
          </a:r>
          <a:endParaRPr lang="de-AT" sz="1050">
            <a:latin typeface="+mn-lt"/>
          </a:endParaRPr>
        </a:p>
      </xdr:txBody>
    </xdr:sp>
    <xdr:clientData/>
  </xdr:twoCellAnchor>
  <xdr:twoCellAnchor>
    <xdr:from>
      <xdr:col>2</xdr:col>
      <xdr:colOff>38884</xdr:colOff>
      <xdr:row>146</xdr:row>
      <xdr:rowOff>95246</xdr:rowOff>
    </xdr:from>
    <xdr:to>
      <xdr:col>11</xdr:col>
      <xdr:colOff>419835</xdr:colOff>
      <xdr:row>153</xdr:row>
      <xdr:rowOff>31498</xdr:rowOff>
    </xdr:to>
    <xdr:grpSp>
      <xdr:nvGrpSpPr>
        <xdr:cNvPr id="57" name="Gruppieren 56">
          <a:extLst>
            <a:ext uri="{FF2B5EF4-FFF2-40B4-BE49-F238E27FC236}">
              <a16:creationId xmlns:a16="http://schemas.microsoft.com/office/drawing/2014/main" id="{0BE6E2A5-755D-4F8C-98F4-E6A765E76614}"/>
            </a:ext>
          </a:extLst>
        </xdr:cNvPr>
        <xdr:cNvGrpSpPr/>
      </xdr:nvGrpSpPr>
      <xdr:grpSpPr>
        <a:xfrm>
          <a:off x="1621499" y="17251969"/>
          <a:ext cx="10005598" cy="1167175"/>
          <a:chOff x="1562880" y="16066554"/>
          <a:chExt cx="9707150" cy="1093996"/>
        </a:xfrm>
      </xdr:grpSpPr>
      <xdr:grpSp>
        <xdr:nvGrpSpPr>
          <xdr:cNvPr id="44" name="Gruppieren 43">
            <a:extLst>
              <a:ext uri="{FF2B5EF4-FFF2-40B4-BE49-F238E27FC236}">
                <a16:creationId xmlns:a16="http://schemas.microsoft.com/office/drawing/2014/main" id="{927121D8-2CCE-4496-8695-B50F50E79A5F}"/>
              </a:ext>
            </a:extLst>
          </xdr:cNvPr>
          <xdr:cNvGrpSpPr/>
        </xdr:nvGrpSpPr>
        <xdr:grpSpPr>
          <a:xfrm>
            <a:off x="1562880" y="16066554"/>
            <a:ext cx="9236073" cy="504055"/>
            <a:chOff x="1562874" y="15756670"/>
            <a:chExt cx="9234830" cy="492983"/>
          </a:xfrm>
        </xdr:grpSpPr>
        <xdr:grpSp>
          <xdr:nvGrpSpPr>
            <xdr:cNvPr id="42" name="Gruppieren 41">
              <a:extLst>
                <a:ext uri="{FF2B5EF4-FFF2-40B4-BE49-F238E27FC236}">
                  <a16:creationId xmlns:a16="http://schemas.microsoft.com/office/drawing/2014/main" id="{0E67B095-E225-4D8B-B723-9E40BE7BA763}"/>
                </a:ext>
              </a:extLst>
            </xdr:cNvPr>
            <xdr:cNvGrpSpPr/>
          </xdr:nvGrpSpPr>
          <xdr:grpSpPr>
            <a:xfrm>
              <a:off x="1562874" y="15917154"/>
              <a:ext cx="9234830" cy="332499"/>
              <a:chOff x="1562874" y="15917154"/>
              <a:chExt cx="9234830" cy="332499"/>
            </a:xfrm>
          </xdr:grpSpPr>
          <xdr:sp macro="" textlink="">
            <xdr:nvSpPr>
              <xdr:cNvPr id="39" name="Geschweifte Klammer links 38">
                <a:extLst>
                  <a:ext uri="{FF2B5EF4-FFF2-40B4-BE49-F238E27FC236}">
                    <a16:creationId xmlns:a16="http://schemas.microsoft.com/office/drawing/2014/main" id="{608AA49E-5033-46EF-8DDA-7730DDFEC2D6}"/>
                  </a:ext>
                </a:extLst>
              </xdr:cNvPr>
              <xdr:cNvSpPr/>
            </xdr:nvSpPr>
            <xdr:spPr>
              <a:xfrm rot="16200000">
                <a:off x="1943365" y="15536663"/>
                <a:ext cx="247650" cy="1008631"/>
              </a:xfrm>
              <a:prstGeom prst="leftBrace">
                <a:avLst>
                  <a:gd name="adj1" fmla="val 123227"/>
                  <a:gd name="adj2" fmla="val 49907"/>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AT" sz="1100"/>
              </a:p>
            </xdr:txBody>
          </xdr:sp>
          <xdr:sp macro="" textlink="">
            <xdr:nvSpPr>
              <xdr:cNvPr id="40" name="Geschweifte Klammer links 39">
                <a:extLst>
                  <a:ext uri="{FF2B5EF4-FFF2-40B4-BE49-F238E27FC236}">
                    <a16:creationId xmlns:a16="http://schemas.microsoft.com/office/drawing/2014/main" id="{CF4A869A-1DD9-40A4-AED4-192E2947B61C}"/>
                  </a:ext>
                </a:extLst>
              </xdr:cNvPr>
              <xdr:cNvSpPr/>
            </xdr:nvSpPr>
            <xdr:spPr>
              <a:xfrm rot="16200000">
                <a:off x="10040251" y="15492199"/>
                <a:ext cx="247650" cy="1267257"/>
              </a:xfrm>
              <a:prstGeom prst="leftBrace">
                <a:avLst>
                  <a:gd name="adj1" fmla="val 123227"/>
                  <a:gd name="adj2" fmla="val 49907"/>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AT" sz="1100"/>
              </a:p>
            </xdr:txBody>
          </xdr:sp>
        </xdr:grpSp>
        <xdr:sp macro="" textlink="">
          <xdr:nvSpPr>
            <xdr:cNvPr id="41" name="Rechteck: abgerundete Ecken 40">
              <a:extLst>
                <a:ext uri="{FF2B5EF4-FFF2-40B4-BE49-F238E27FC236}">
                  <a16:creationId xmlns:a16="http://schemas.microsoft.com/office/drawing/2014/main" id="{7EEE77AF-340C-484D-8E87-E8536CEA84DA}"/>
                </a:ext>
              </a:extLst>
            </xdr:cNvPr>
            <xdr:cNvSpPr/>
          </xdr:nvSpPr>
          <xdr:spPr>
            <a:xfrm>
              <a:off x="10268631" y="15756670"/>
              <a:ext cx="504825" cy="24837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grpSp>
        <xdr:nvGrpSpPr>
          <xdr:cNvPr id="56" name="Gruppieren 55">
            <a:extLst>
              <a:ext uri="{FF2B5EF4-FFF2-40B4-BE49-F238E27FC236}">
                <a16:creationId xmlns:a16="http://schemas.microsoft.com/office/drawing/2014/main" id="{4628DBD6-6D75-46BA-9141-AF3420BE7E4B}"/>
              </a:ext>
            </a:extLst>
          </xdr:cNvPr>
          <xdr:cNvGrpSpPr/>
        </xdr:nvGrpSpPr>
        <xdr:grpSpPr>
          <a:xfrm>
            <a:off x="10774702" y="16187020"/>
            <a:ext cx="495328" cy="973530"/>
            <a:chOff x="10775658" y="15813113"/>
            <a:chExt cx="495328" cy="945720"/>
          </a:xfrm>
        </xdr:grpSpPr>
        <xdr:cxnSp macro="">
          <xdr:nvCxnSpPr>
            <xdr:cNvPr id="45" name="Gerade Verbindung mit Pfeil 14">
              <a:extLst>
                <a:ext uri="{FF2B5EF4-FFF2-40B4-BE49-F238E27FC236}">
                  <a16:creationId xmlns:a16="http://schemas.microsoft.com/office/drawing/2014/main" id="{01EE22AA-F5E2-4A33-925C-C3388D583761}"/>
                </a:ext>
              </a:extLst>
            </xdr:cNvPr>
            <xdr:cNvCxnSpPr>
              <a:cxnSpLocks/>
            </xdr:cNvCxnSpPr>
          </xdr:nvCxnSpPr>
          <xdr:spPr>
            <a:xfrm rot="16200000" flipH="1">
              <a:off x="10797027" y="16284874"/>
              <a:ext cx="945720" cy="2198"/>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Gerader Verbinder 53">
              <a:extLst>
                <a:ext uri="{FF2B5EF4-FFF2-40B4-BE49-F238E27FC236}">
                  <a16:creationId xmlns:a16="http://schemas.microsoft.com/office/drawing/2014/main" id="{74C8729D-F420-46EA-9BD5-5F6C0EC4885A}"/>
                </a:ext>
              </a:extLst>
            </xdr:cNvPr>
            <xdr:cNvCxnSpPr>
              <a:stCxn id="41" idx="3"/>
            </xdr:cNvCxnSpPr>
          </xdr:nvCxnSpPr>
          <xdr:spPr>
            <a:xfrm flipV="1">
              <a:off x="10775658" y="15818791"/>
              <a:ext cx="493129" cy="648"/>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455544</xdr:colOff>
      <xdr:row>184</xdr:row>
      <xdr:rowOff>66268</xdr:rowOff>
    </xdr:from>
    <xdr:to>
      <xdr:col>3</xdr:col>
      <xdr:colOff>960437</xdr:colOff>
      <xdr:row>192</xdr:row>
      <xdr:rowOff>7</xdr:rowOff>
    </xdr:to>
    <xdr:sp macro="" textlink="">
      <xdr:nvSpPr>
        <xdr:cNvPr id="61" name="Rechteck: abgerundete Ecken 60">
          <a:extLst>
            <a:ext uri="{FF2B5EF4-FFF2-40B4-BE49-F238E27FC236}">
              <a16:creationId xmlns:a16="http://schemas.microsoft.com/office/drawing/2014/main" id="{75D0520C-DE34-467E-8118-608B2A59B455}"/>
            </a:ext>
          </a:extLst>
        </xdr:cNvPr>
        <xdr:cNvSpPr/>
      </xdr:nvSpPr>
      <xdr:spPr>
        <a:xfrm>
          <a:off x="3694044" y="19066572"/>
          <a:ext cx="504893" cy="1258957"/>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3</xdr:col>
      <xdr:colOff>579783</xdr:colOff>
      <xdr:row>192</xdr:row>
      <xdr:rowOff>8284</xdr:rowOff>
    </xdr:from>
    <xdr:to>
      <xdr:col>3</xdr:col>
      <xdr:colOff>588066</xdr:colOff>
      <xdr:row>197</xdr:row>
      <xdr:rowOff>0</xdr:rowOff>
    </xdr:to>
    <xdr:cxnSp macro="">
      <xdr:nvCxnSpPr>
        <xdr:cNvPr id="68" name="Gerade Verbindung mit Pfeil 67">
          <a:extLst>
            <a:ext uri="{FF2B5EF4-FFF2-40B4-BE49-F238E27FC236}">
              <a16:creationId xmlns:a16="http://schemas.microsoft.com/office/drawing/2014/main" id="{0D4F50FC-E74C-4DEB-8F2D-3F20440E69C3}"/>
            </a:ext>
          </a:extLst>
        </xdr:cNvPr>
        <xdr:cNvCxnSpPr/>
      </xdr:nvCxnSpPr>
      <xdr:spPr>
        <a:xfrm flipV="1">
          <a:off x="3818283" y="20333806"/>
          <a:ext cx="8283" cy="81997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356152</xdr:colOff>
      <xdr:row>190</xdr:row>
      <xdr:rowOff>44719</xdr:rowOff>
    </xdr:from>
    <xdr:to>
      <xdr:col>11</xdr:col>
      <xdr:colOff>425380</xdr:colOff>
      <xdr:row>196</xdr:row>
      <xdr:rowOff>124233</xdr:rowOff>
    </xdr:to>
    <xdr:grpSp>
      <xdr:nvGrpSpPr>
        <xdr:cNvPr id="74" name="Gruppieren 73">
          <a:extLst>
            <a:ext uri="{FF2B5EF4-FFF2-40B4-BE49-F238E27FC236}">
              <a16:creationId xmlns:a16="http://schemas.microsoft.com/office/drawing/2014/main" id="{3CF0B94E-A597-49CC-99A6-C6657D75C4A5}"/>
            </a:ext>
          </a:extLst>
        </xdr:cNvPr>
        <xdr:cNvGrpSpPr/>
      </xdr:nvGrpSpPr>
      <xdr:grpSpPr>
        <a:xfrm>
          <a:off x="9980798" y="21099365"/>
          <a:ext cx="1651844" cy="1134591"/>
          <a:chOff x="9409043" y="19964400"/>
          <a:chExt cx="1593228" cy="1073427"/>
        </a:xfrm>
      </xdr:grpSpPr>
      <xdr:sp macro="" textlink="">
        <xdr:nvSpPr>
          <xdr:cNvPr id="63" name="Rechteck: abgerundete Ecken 62">
            <a:extLst>
              <a:ext uri="{FF2B5EF4-FFF2-40B4-BE49-F238E27FC236}">
                <a16:creationId xmlns:a16="http://schemas.microsoft.com/office/drawing/2014/main" id="{C279D2A6-6501-44FA-86B0-46EE4BF71C3E}"/>
              </a:ext>
            </a:extLst>
          </xdr:cNvPr>
          <xdr:cNvSpPr/>
        </xdr:nvSpPr>
        <xdr:spPr>
          <a:xfrm>
            <a:off x="10497378" y="19964400"/>
            <a:ext cx="504893" cy="173935"/>
          </a:xfrm>
          <a:prstGeom prst="round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xnSp macro="">
        <xdr:nvCxnSpPr>
          <xdr:cNvPr id="72" name="Gerade Verbindung mit Pfeil 71">
            <a:extLst>
              <a:ext uri="{FF2B5EF4-FFF2-40B4-BE49-F238E27FC236}">
                <a16:creationId xmlns:a16="http://schemas.microsoft.com/office/drawing/2014/main" id="{49F7AB1F-2D1A-4F71-B12A-34941180EF4F}"/>
              </a:ext>
            </a:extLst>
          </xdr:cNvPr>
          <xdr:cNvCxnSpPr/>
        </xdr:nvCxnSpPr>
        <xdr:spPr>
          <a:xfrm flipV="1">
            <a:off x="9409043" y="20193000"/>
            <a:ext cx="1242392" cy="844827"/>
          </a:xfrm>
          <a:prstGeom prst="straightConnector1">
            <a:avLst/>
          </a:prstGeom>
          <a:ln w="28575">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16565</xdr:colOff>
      <xdr:row>231</xdr:row>
      <xdr:rowOff>82828</xdr:rowOff>
    </xdr:from>
    <xdr:to>
      <xdr:col>7</xdr:col>
      <xdr:colOff>728870</xdr:colOff>
      <xdr:row>231</xdr:row>
      <xdr:rowOff>82828</xdr:rowOff>
    </xdr:to>
    <xdr:cxnSp macro="">
      <xdr:nvCxnSpPr>
        <xdr:cNvPr id="78" name="Gerade Verbindung mit Pfeil 77">
          <a:extLst>
            <a:ext uri="{FF2B5EF4-FFF2-40B4-BE49-F238E27FC236}">
              <a16:creationId xmlns:a16="http://schemas.microsoft.com/office/drawing/2014/main" id="{2EB962D1-17D6-4506-B29B-64463FD0BD6F}"/>
            </a:ext>
          </a:extLst>
        </xdr:cNvPr>
        <xdr:cNvCxnSpPr/>
      </xdr:nvCxnSpPr>
      <xdr:spPr>
        <a:xfrm flipH="1">
          <a:off x="7818782" y="26603741"/>
          <a:ext cx="71230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28154</xdr:colOff>
      <xdr:row>232</xdr:row>
      <xdr:rowOff>86142</xdr:rowOff>
    </xdr:from>
    <xdr:to>
      <xdr:col>7</xdr:col>
      <xdr:colOff>740459</xdr:colOff>
      <xdr:row>232</xdr:row>
      <xdr:rowOff>86142</xdr:rowOff>
    </xdr:to>
    <xdr:cxnSp macro="">
      <xdr:nvCxnSpPr>
        <xdr:cNvPr id="82" name="Gerade Verbindung mit Pfeil 81">
          <a:extLst>
            <a:ext uri="{FF2B5EF4-FFF2-40B4-BE49-F238E27FC236}">
              <a16:creationId xmlns:a16="http://schemas.microsoft.com/office/drawing/2014/main" id="{BD078262-17DE-4F99-920A-3D348DC1A44A}"/>
            </a:ext>
          </a:extLst>
        </xdr:cNvPr>
        <xdr:cNvCxnSpPr/>
      </xdr:nvCxnSpPr>
      <xdr:spPr>
        <a:xfrm flipH="1">
          <a:off x="7830371" y="26772707"/>
          <a:ext cx="712305"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753717</xdr:colOff>
      <xdr:row>233</xdr:row>
      <xdr:rowOff>99393</xdr:rowOff>
    </xdr:from>
    <xdr:to>
      <xdr:col>3</xdr:col>
      <xdr:colOff>753719</xdr:colOff>
      <xdr:row>235</xdr:row>
      <xdr:rowOff>0</xdr:rowOff>
    </xdr:to>
    <xdr:cxnSp macro="">
      <xdr:nvCxnSpPr>
        <xdr:cNvPr id="83" name="Gerade Verbindung mit Pfeil 82">
          <a:extLst>
            <a:ext uri="{FF2B5EF4-FFF2-40B4-BE49-F238E27FC236}">
              <a16:creationId xmlns:a16="http://schemas.microsoft.com/office/drawing/2014/main" id="{E8919019-900F-493D-9D65-CFCEA05B1F98}"/>
            </a:ext>
          </a:extLst>
        </xdr:cNvPr>
        <xdr:cNvCxnSpPr/>
      </xdr:nvCxnSpPr>
      <xdr:spPr>
        <a:xfrm flipV="1">
          <a:off x="3992217" y="23804219"/>
          <a:ext cx="2" cy="23191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828261</xdr:colOff>
      <xdr:row>232</xdr:row>
      <xdr:rowOff>57978</xdr:rowOff>
    </xdr:from>
    <xdr:to>
      <xdr:col>2</xdr:col>
      <xdr:colOff>1515717</xdr:colOff>
      <xdr:row>235</xdr:row>
      <xdr:rowOff>157370</xdr:rowOff>
    </xdr:to>
    <xdr:cxnSp macro="">
      <xdr:nvCxnSpPr>
        <xdr:cNvPr id="86" name="Gerade Verbindung mit Pfeil 85">
          <a:extLst>
            <a:ext uri="{FF2B5EF4-FFF2-40B4-BE49-F238E27FC236}">
              <a16:creationId xmlns:a16="http://schemas.microsoft.com/office/drawing/2014/main" id="{10D3C6AE-F169-4F6E-999C-39CFB2C706D2}"/>
            </a:ext>
          </a:extLst>
        </xdr:cNvPr>
        <xdr:cNvCxnSpPr/>
      </xdr:nvCxnSpPr>
      <xdr:spPr>
        <a:xfrm flipV="1">
          <a:off x="2352261" y="23597152"/>
          <a:ext cx="687456" cy="59634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152400</xdr:colOff>
      <xdr:row>270</xdr:row>
      <xdr:rowOff>41411</xdr:rowOff>
    </xdr:from>
    <xdr:to>
      <xdr:col>6</xdr:col>
      <xdr:colOff>198786</xdr:colOff>
      <xdr:row>274</xdr:row>
      <xdr:rowOff>33129</xdr:rowOff>
    </xdr:to>
    <xdr:grpSp>
      <xdr:nvGrpSpPr>
        <xdr:cNvPr id="95" name="Gruppieren 94">
          <a:extLst>
            <a:ext uri="{FF2B5EF4-FFF2-40B4-BE49-F238E27FC236}">
              <a16:creationId xmlns:a16="http://schemas.microsoft.com/office/drawing/2014/main" id="{8FB0D8A4-255A-49AD-8983-43C734B1CD38}"/>
            </a:ext>
          </a:extLst>
        </xdr:cNvPr>
        <xdr:cNvGrpSpPr/>
      </xdr:nvGrpSpPr>
      <xdr:grpSpPr>
        <a:xfrm>
          <a:off x="5697415" y="30486242"/>
          <a:ext cx="1757956" cy="695102"/>
          <a:chOff x="5536096" y="28649543"/>
          <a:chExt cx="1702907" cy="654327"/>
        </a:xfrm>
      </xdr:grpSpPr>
      <xdr:cxnSp macro="">
        <xdr:nvCxnSpPr>
          <xdr:cNvPr id="89" name="Gerade Verbindung mit Pfeil 88">
            <a:extLst>
              <a:ext uri="{FF2B5EF4-FFF2-40B4-BE49-F238E27FC236}">
                <a16:creationId xmlns:a16="http://schemas.microsoft.com/office/drawing/2014/main" id="{16192F2B-355D-4269-BE1E-8354CC689872}"/>
              </a:ext>
            </a:extLst>
          </xdr:cNvPr>
          <xdr:cNvCxnSpPr/>
        </xdr:nvCxnSpPr>
        <xdr:spPr>
          <a:xfrm flipV="1">
            <a:off x="7106479" y="28773784"/>
            <a:ext cx="132524" cy="53008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1" name="Gerade Verbindung mit Pfeil 90">
            <a:extLst>
              <a:ext uri="{FF2B5EF4-FFF2-40B4-BE49-F238E27FC236}">
                <a16:creationId xmlns:a16="http://schemas.microsoft.com/office/drawing/2014/main" id="{F65DE9F2-2DD3-427F-952B-43F52FEC635E}"/>
              </a:ext>
            </a:extLst>
          </xdr:cNvPr>
          <xdr:cNvCxnSpPr/>
        </xdr:nvCxnSpPr>
        <xdr:spPr>
          <a:xfrm flipV="1">
            <a:off x="5536096" y="28649543"/>
            <a:ext cx="178904" cy="47542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1954696</xdr:colOff>
      <xdr:row>283</xdr:row>
      <xdr:rowOff>66272</xdr:rowOff>
    </xdr:from>
    <xdr:to>
      <xdr:col>6</xdr:col>
      <xdr:colOff>140807</xdr:colOff>
      <xdr:row>287</xdr:row>
      <xdr:rowOff>16572</xdr:rowOff>
    </xdr:to>
    <xdr:grpSp>
      <xdr:nvGrpSpPr>
        <xdr:cNvPr id="96" name="Gruppieren 95">
          <a:extLst>
            <a:ext uri="{FF2B5EF4-FFF2-40B4-BE49-F238E27FC236}">
              <a16:creationId xmlns:a16="http://schemas.microsoft.com/office/drawing/2014/main" id="{18A376D9-289D-43CE-9674-853700084DA1}"/>
            </a:ext>
          </a:extLst>
        </xdr:cNvPr>
        <xdr:cNvGrpSpPr/>
      </xdr:nvGrpSpPr>
      <xdr:grpSpPr>
        <a:xfrm>
          <a:off x="5295773" y="32451272"/>
          <a:ext cx="2101619" cy="653685"/>
          <a:chOff x="5251175" y="28430643"/>
          <a:chExt cx="1987828" cy="1196631"/>
        </a:xfrm>
      </xdr:grpSpPr>
      <xdr:cxnSp macro="">
        <xdr:nvCxnSpPr>
          <xdr:cNvPr id="97" name="Gerade Verbindung mit Pfeil 96">
            <a:extLst>
              <a:ext uri="{FF2B5EF4-FFF2-40B4-BE49-F238E27FC236}">
                <a16:creationId xmlns:a16="http://schemas.microsoft.com/office/drawing/2014/main" id="{38C1A7AE-B5D2-4968-A6E5-2A351977B12B}"/>
              </a:ext>
            </a:extLst>
          </xdr:cNvPr>
          <xdr:cNvCxnSpPr/>
        </xdr:nvCxnSpPr>
        <xdr:spPr>
          <a:xfrm flipV="1">
            <a:off x="7031936" y="28773786"/>
            <a:ext cx="207067" cy="85348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8" name="Gerade Verbindung mit Pfeil 97">
            <a:extLst>
              <a:ext uri="{FF2B5EF4-FFF2-40B4-BE49-F238E27FC236}">
                <a16:creationId xmlns:a16="http://schemas.microsoft.com/office/drawing/2014/main" id="{11EA6CAE-817C-4377-AEA2-6675395B9232}"/>
              </a:ext>
            </a:extLst>
          </xdr:cNvPr>
          <xdr:cNvCxnSpPr/>
        </xdr:nvCxnSpPr>
        <xdr:spPr>
          <a:xfrm flipH="1" flipV="1">
            <a:off x="5251175" y="28430643"/>
            <a:ext cx="265044" cy="87322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182216</xdr:colOff>
      <xdr:row>302</xdr:row>
      <xdr:rowOff>66261</xdr:rowOff>
    </xdr:from>
    <xdr:to>
      <xdr:col>6</xdr:col>
      <xdr:colOff>157370</xdr:colOff>
      <xdr:row>308</xdr:row>
      <xdr:rowOff>41412</xdr:rowOff>
    </xdr:to>
    <xdr:cxnSp macro="">
      <xdr:nvCxnSpPr>
        <xdr:cNvPr id="99" name="Gerade Verbindung mit Pfeil 98">
          <a:extLst>
            <a:ext uri="{FF2B5EF4-FFF2-40B4-BE49-F238E27FC236}">
              <a16:creationId xmlns:a16="http://schemas.microsoft.com/office/drawing/2014/main" id="{9A55EBFF-7D2C-423C-9599-092BCCD601C5}"/>
            </a:ext>
          </a:extLst>
        </xdr:cNvPr>
        <xdr:cNvCxnSpPr/>
      </xdr:nvCxnSpPr>
      <xdr:spPr>
        <a:xfrm flipV="1">
          <a:off x="5565912" y="32865391"/>
          <a:ext cx="1631675" cy="9690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629480</xdr:colOff>
      <xdr:row>305</xdr:row>
      <xdr:rowOff>149090</xdr:rowOff>
    </xdr:from>
    <xdr:to>
      <xdr:col>2</xdr:col>
      <xdr:colOff>1681371</xdr:colOff>
      <xdr:row>310</xdr:row>
      <xdr:rowOff>82827</xdr:rowOff>
    </xdr:to>
    <xdr:cxnSp macro="">
      <xdr:nvCxnSpPr>
        <xdr:cNvPr id="101" name="Gerade Verbindung mit Pfeil 14">
          <a:extLst>
            <a:ext uri="{FF2B5EF4-FFF2-40B4-BE49-F238E27FC236}">
              <a16:creationId xmlns:a16="http://schemas.microsoft.com/office/drawing/2014/main" id="{7319412E-7998-4BC3-9D91-04851A38FBA9}"/>
            </a:ext>
          </a:extLst>
        </xdr:cNvPr>
        <xdr:cNvCxnSpPr/>
      </xdr:nvCxnSpPr>
      <xdr:spPr>
        <a:xfrm rot="10800000">
          <a:off x="2153480" y="33445177"/>
          <a:ext cx="1051891" cy="670889"/>
        </a:xfrm>
        <a:prstGeom prst="bentConnector3">
          <a:avLst>
            <a:gd name="adj1" fmla="val 100394"/>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1308966</xdr:colOff>
      <xdr:row>330</xdr:row>
      <xdr:rowOff>163280</xdr:rowOff>
    </xdr:from>
    <xdr:to>
      <xdr:col>4</xdr:col>
      <xdr:colOff>690152</xdr:colOff>
      <xdr:row>334</xdr:row>
      <xdr:rowOff>30758</xdr:rowOff>
    </xdr:to>
    <xdr:sp macro="" textlink="">
      <xdr:nvSpPr>
        <xdr:cNvPr id="107" name="Textfeld 106">
          <a:extLst>
            <a:ext uri="{FF2B5EF4-FFF2-40B4-BE49-F238E27FC236}">
              <a16:creationId xmlns:a16="http://schemas.microsoft.com/office/drawing/2014/main" id="{EBC211BF-81CB-42B7-BC5E-E61B130B79A6}"/>
            </a:ext>
          </a:extLst>
        </xdr:cNvPr>
        <xdr:cNvSpPr txBox="1"/>
      </xdr:nvSpPr>
      <xdr:spPr>
        <a:xfrm rot="20038222">
          <a:off x="2832966" y="36962910"/>
          <a:ext cx="3240882" cy="530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AT" sz="3200" b="1">
              <a:solidFill>
                <a:srgbClr val="FF0000"/>
              </a:solidFill>
            </a:rPr>
            <a:t>B e i s p i e l f o t o</a:t>
          </a:r>
        </a:p>
      </xdr:txBody>
    </xdr:sp>
    <xdr:clientData/>
  </xdr:twoCellAnchor>
  <xdr:twoCellAnchor>
    <xdr:from>
      <xdr:col>2</xdr:col>
      <xdr:colOff>214521</xdr:colOff>
      <xdr:row>81</xdr:row>
      <xdr:rowOff>28991</xdr:rowOff>
    </xdr:from>
    <xdr:to>
      <xdr:col>2</xdr:col>
      <xdr:colOff>714375</xdr:colOff>
      <xdr:row>84</xdr:row>
      <xdr:rowOff>38100</xdr:rowOff>
    </xdr:to>
    <xdr:cxnSp macro="">
      <xdr:nvCxnSpPr>
        <xdr:cNvPr id="108" name="Gerade Verbindung mit Pfeil 107">
          <a:extLst>
            <a:ext uri="{FF2B5EF4-FFF2-40B4-BE49-F238E27FC236}">
              <a16:creationId xmlns:a16="http://schemas.microsoft.com/office/drawing/2014/main" id="{AF075EC6-422F-4E60-AB91-06BADBD5776D}"/>
            </a:ext>
          </a:extLst>
        </xdr:cNvPr>
        <xdr:cNvCxnSpPr/>
      </xdr:nvCxnSpPr>
      <xdr:spPr>
        <a:xfrm flipH="1" flipV="1">
          <a:off x="1738521" y="8830091"/>
          <a:ext cx="499854" cy="49488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245</xdr:row>
      <xdr:rowOff>0</xdr:rowOff>
    </xdr:from>
    <xdr:to>
      <xdr:col>7</xdr:col>
      <xdr:colOff>238241</xdr:colOff>
      <xdr:row>249</xdr:row>
      <xdr:rowOff>140804</xdr:rowOff>
    </xdr:to>
    <xdr:pic>
      <xdr:nvPicPr>
        <xdr:cNvPr id="73" name="Grafik 72">
          <a:extLst>
            <a:ext uri="{FF2B5EF4-FFF2-40B4-BE49-F238E27FC236}">
              <a16:creationId xmlns:a16="http://schemas.microsoft.com/office/drawing/2014/main" id="{A495A617-3071-4F39-AD07-41961AD6AFF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24000" y="25245391"/>
          <a:ext cx="6516458" cy="828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298</xdr:row>
      <xdr:rowOff>0</xdr:rowOff>
    </xdr:from>
    <xdr:to>
      <xdr:col>7</xdr:col>
      <xdr:colOff>347870</xdr:colOff>
      <xdr:row>306</xdr:row>
      <xdr:rowOff>130929</xdr:rowOff>
    </xdr:to>
    <xdr:pic>
      <xdr:nvPicPr>
        <xdr:cNvPr id="81" name="Grafik 80">
          <a:extLst>
            <a:ext uri="{FF2B5EF4-FFF2-40B4-BE49-F238E27FC236}">
              <a16:creationId xmlns:a16="http://schemas.microsoft.com/office/drawing/2014/main" id="{63460624-0B34-4120-BCD3-814C65E2D5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0" y="32136522"/>
          <a:ext cx="6626087" cy="1456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183</xdr:row>
      <xdr:rowOff>0</xdr:rowOff>
    </xdr:from>
    <xdr:to>
      <xdr:col>3</xdr:col>
      <xdr:colOff>905697</xdr:colOff>
      <xdr:row>194</xdr:row>
      <xdr:rowOff>99391</xdr:rowOff>
    </xdr:to>
    <xdr:pic>
      <xdr:nvPicPr>
        <xdr:cNvPr id="85" name="Grafik 84">
          <a:extLst>
            <a:ext uri="{FF2B5EF4-FFF2-40B4-BE49-F238E27FC236}">
              <a16:creationId xmlns:a16="http://schemas.microsoft.com/office/drawing/2014/main" id="{6755E4F1-6D74-4480-8509-1FBA07CDCF6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24001" y="18834652"/>
          <a:ext cx="2620196" cy="1921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1764195</xdr:colOff>
      <xdr:row>182</xdr:row>
      <xdr:rowOff>157370</xdr:rowOff>
    </xdr:from>
    <xdr:to>
      <xdr:col>6</xdr:col>
      <xdr:colOff>615891</xdr:colOff>
      <xdr:row>194</xdr:row>
      <xdr:rowOff>115957</xdr:rowOff>
    </xdr:to>
    <xdr:pic>
      <xdr:nvPicPr>
        <xdr:cNvPr id="88" name="Grafik 87">
          <a:extLst>
            <a:ext uri="{FF2B5EF4-FFF2-40B4-BE49-F238E27FC236}">
              <a16:creationId xmlns:a16="http://schemas.microsoft.com/office/drawing/2014/main" id="{354D4B30-2E89-4968-9C4C-026A359451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002695" y="18826370"/>
          <a:ext cx="2653413" cy="1946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57979</xdr:colOff>
      <xdr:row>190</xdr:row>
      <xdr:rowOff>33123</xdr:rowOff>
    </xdr:from>
    <xdr:to>
      <xdr:col>6</xdr:col>
      <xdr:colOff>670545</xdr:colOff>
      <xdr:row>197</xdr:row>
      <xdr:rowOff>8282</xdr:rowOff>
    </xdr:to>
    <xdr:grpSp>
      <xdr:nvGrpSpPr>
        <xdr:cNvPr id="75" name="Gruppieren 74">
          <a:extLst>
            <a:ext uri="{FF2B5EF4-FFF2-40B4-BE49-F238E27FC236}">
              <a16:creationId xmlns:a16="http://schemas.microsoft.com/office/drawing/2014/main" id="{D9134E86-A3FD-45B1-AEDD-A62F32CD9D8C}"/>
            </a:ext>
          </a:extLst>
        </xdr:cNvPr>
        <xdr:cNvGrpSpPr/>
      </xdr:nvGrpSpPr>
      <xdr:grpSpPr>
        <a:xfrm>
          <a:off x="6523256" y="21087769"/>
          <a:ext cx="1403874" cy="1206082"/>
          <a:chOff x="6253370" y="19977652"/>
          <a:chExt cx="1374566" cy="1134725"/>
        </a:xfrm>
      </xdr:grpSpPr>
      <xdr:sp macro="" textlink="">
        <xdr:nvSpPr>
          <xdr:cNvPr id="62" name="Rechteck: abgerundete Ecken 61">
            <a:extLst>
              <a:ext uri="{FF2B5EF4-FFF2-40B4-BE49-F238E27FC236}">
                <a16:creationId xmlns:a16="http://schemas.microsoft.com/office/drawing/2014/main" id="{915FD719-D4A8-4C67-8182-14FE5DA93CC6}"/>
              </a:ext>
            </a:extLst>
          </xdr:cNvPr>
          <xdr:cNvSpPr/>
        </xdr:nvSpPr>
        <xdr:spPr>
          <a:xfrm>
            <a:off x="7123043" y="19977652"/>
            <a:ext cx="504893" cy="17393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xnSp macro="">
        <xdr:nvCxnSpPr>
          <xdr:cNvPr id="70" name="Gerade Verbindung mit Pfeil 69">
            <a:extLst>
              <a:ext uri="{FF2B5EF4-FFF2-40B4-BE49-F238E27FC236}">
                <a16:creationId xmlns:a16="http://schemas.microsoft.com/office/drawing/2014/main" id="{2EA03730-E5AB-445D-8ECA-9664C7DE0231}"/>
              </a:ext>
            </a:extLst>
          </xdr:cNvPr>
          <xdr:cNvCxnSpPr/>
        </xdr:nvCxnSpPr>
        <xdr:spPr>
          <a:xfrm flipV="1">
            <a:off x="6253370" y="20565718"/>
            <a:ext cx="2" cy="54665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21983</xdr:colOff>
      <xdr:row>122</xdr:row>
      <xdr:rowOff>51286</xdr:rowOff>
    </xdr:from>
    <xdr:to>
      <xdr:col>10</xdr:col>
      <xdr:colOff>723956</xdr:colOff>
      <xdr:row>131</xdr:row>
      <xdr:rowOff>7327</xdr:rowOff>
    </xdr:to>
    <xdr:pic>
      <xdr:nvPicPr>
        <xdr:cNvPr id="102" name="Grafik 101">
          <a:extLst>
            <a:ext uri="{FF2B5EF4-FFF2-40B4-BE49-F238E27FC236}">
              <a16:creationId xmlns:a16="http://schemas.microsoft.com/office/drawing/2014/main" id="{DEE9EA45-5E83-4F4C-8808-B778CDAD9F3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45983" y="12104074"/>
          <a:ext cx="9267146" cy="140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77</xdr:row>
      <xdr:rowOff>0</xdr:rowOff>
    </xdr:from>
    <xdr:to>
      <xdr:col>10</xdr:col>
      <xdr:colOff>581025</xdr:colOff>
      <xdr:row>81</xdr:row>
      <xdr:rowOff>112971</xdr:rowOff>
    </xdr:to>
    <xdr:pic>
      <xdr:nvPicPr>
        <xdr:cNvPr id="104" name="Grafik 103">
          <a:extLst>
            <a:ext uri="{FF2B5EF4-FFF2-40B4-BE49-F238E27FC236}">
              <a16:creationId xmlns:a16="http://schemas.microsoft.com/office/drawing/2014/main" id="{9B0CA38D-ABBF-40F6-BA83-906B8822AE8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524001" y="8153400"/>
          <a:ext cx="9143999" cy="760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002060"/>
  </sheetPr>
  <dimension ref="A1:C86"/>
  <sheetViews>
    <sheetView showGridLines="0" tabSelected="1" zoomScaleNormal="100" workbookViewId="0">
      <selection activeCell="B27" sqref="B27:B31"/>
    </sheetView>
  </sheetViews>
  <sheetFormatPr baseColWidth="10" defaultRowHeight="13.8" x14ac:dyDescent="0.3"/>
  <cols>
    <col min="1" max="1" width="40" customWidth="1"/>
    <col min="2" max="2" width="121.88671875" style="129" customWidth="1"/>
    <col min="3" max="3" width="74" customWidth="1"/>
    <col min="12" max="12" width="21.6640625" customWidth="1"/>
  </cols>
  <sheetData>
    <row r="1" spans="1:3" ht="15.6" x14ac:dyDescent="0.3">
      <c r="A1" s="193" t="s">
        <v>191</v>
      </c>
    </row>
    <row r="2" spans="1:3" ht="14.4" x14ac:dyDescent="0.3">
      <c r="A2" s="124" t="s">
        <v>192</v>
      </c>
      <c r="B2" s="176" t="s">
        <v>259</v>
      </c>
      <c r="C2" s="124" t="s">
        <v>203</v>
      </c>
    </row>
    <row r="3" spans="1:3" ht="14.4" thickBot="1" x14ac:dyDescent="0.35">
      <c r="A3" s="11"/>
    </row>
    <row r="4" spans="1:3" ht="15" customHeight="1" x14ac:dyDescent="0.3">
      <c r="A4" s="214" t="str">
        <f>'Übersicht Hauptkriterien'!B2</f>
        <v>Straßenbehördliche Vorgaben</v>
      </c>
      <c r="B4" s="206" t="str">
        <f>'Übersicht Hauptkriterien'!C2</f>
        <v>Die Kommune muss sich darüber klar sein, dass alle rechtlichen Vorgaben für den Standort erfüllt sind. Die prinzipielle Standorteignung muss in Abstimmung mit den städtischen Planungsabteilungen und der Straßenbehörde, dem Straßenamt, als VerwalterIn des öffentlichen Gutes, erfolgen.</v>
      </c>
      <c r="C4" s="135" t="str">
        <f>'Drop - down Menüs'!A24</f>
        <v>Sind erfüllt</v>
      </c>
    </row>
    <row r="5" spans="1:3" ht="15" customHeight="1" thickBot="1" x14ac:dyDescent="0.35">
      <c r="A5" s="215"/>
      <c r="B5" s="207"/>
      <c r="C5" s="136" t="str">
        <f>'Drop - down Menüs'!A25</f>
        <v>Sind nicht erfüllt</v>
      </c>
    </row>
    <row r="6" spans="1:3" ht="21.75" customHeight="1" x14ac:dyDescent="0.3">
      <c r="A6" s="214" t="str">
        <f>'Übersicht Hauptkriterien'!B3</f>
        <v>Bauliche und Technische Eignung</v>
      </c>
      <c r="B6" s="206" t="str">
        <f>'Übersicht Hauptkriterien'!C3</f>
        <v>Es muss mit dem Netzbetreiber geklärt werden, ob es überhaupt die technische Voraussetzung für die Errichtung eines Standortes in diesem Bereich gibt. Reicht die Netzkapazität aus, um die gewünschte Anzahl an Ladepunkten zu errichten? Ist eine Aufschließung notwendig und sinnvoll (Entfernung zum Trafo)? Sind Umgestaltungsmaßnahmen (z.B. Gehsteigverbreiterung) notwendig, um Baugenehmigung zu erhalten?</v>
      </c>
      <c r="C6" s="135" t="str">
        <f>'Drop - down Menüs'!A28</f>
        <v>Flächen sind geeignet</v>
      </c>
    </row>
    <row r="7" spans="1:3" ht="21.75" customHeight="1" thickBot="1" x14ac:dyDescent="0.35">
      <c r="A7" s="215"/>
      <c r="B7" s="207"/>
      <c r="C7" s="136" t="str">
        <f>'Drop - down Menüs'!A29</f>
        <v>Flächen sind nicht geeignet</v>
      </c>
    </row>
    <row r="8" spans="1:3" ht="30" customHeight="1" x14ac:dyDescent="0.3">
      <c r="A8" s="214" t="str">
        <f>'Übersicht Hauptkriterien'!B4</f>
        <v>Spezielle Schutznormen (z.B. Denkmalschutz)</v>
      </c>
      <c r="B8" s="206" t="str">
        <f>'Übersicht Hauptkriterien'!C4</f>
        <v>Gibt es Schutznormen, die die relevante Fläche betreffen und eine gesonderte Abstimmung/Verlängerung der Planungsphase mit sich ziehen? Müssen spezielle Ausführungscharakteristika aufgrund von speziellen Schutznormen beachtet werden?
Vorgaben der Behörde und spezielle Schutznormen (Grünflächen, Denkmalschutz etc.). Auch das Problem des verfügbaren Platzes spielt bei der Errichtung der Ladeinfrastruktur eine Rolle. Der öffentliche Raum bietet nur bedingt Platz für die Errichtung von Ladeinfrastruktur. So ist es in den Gründerzeitvierteln nur bedingt möglich Ladeinfrastruktur im benötigten Ausmaß zu schaffen.</v>
      </c>
      <c r="C8" s="135" t="str">
        <f>'Drop - down Menüs'!A36</f>
        <v>Sind eingehalten</v>
      </c>
    </row>
    <row r="9" spans="1:3" ht="30" customHeight="1" thickBot="1" x14ac:dyDescent="0.35">
      <c r="A9" s="215"/>
      <c r="B9" s="207"/>
      <c r="C9" s="136" t="str">
        <f>'Drop - down Menüs'!A37</f>
        <v>Sind nicht eingehalten</v>
      </c>
    </row>
    <row r="10" spans="1:3" ht="21" customHeight="1" x14ac:dyDescent="0.3"/>
    <row r="11" spans="1:3" s="131" customFormat="1" ht="26.25" customHeight="1" x14ac:dyDescent="0.3">
      <c r="A11" s="221" t="str">
        <f>'Übersicht Hauptkriterien'!A6:C6</f>
        <v>1. Hauptkategorie: Aktivitätsmuster/Soziale Segregation/Öffentlicher Raum/Verkehrsnetze</v>
      </c>
      <c r="B11" s="191"/>
      <c r="C11" s="192"/>
    </row>
    <row r="12" spans="1:3" s="131" customFormat="1" ht="26.25" customHeight="1" thickBot="1" x14ac:dyDescent="0.35">
      <c r="A12" s="222"/>
      <c r="B12" s="191" t="s">
        <v>245</v>
      </c>
      <c r="C12" s="192" t="s">
        <v>231</v>
      </c>
    </row>
    <row r="13" spans="1:3" ht="15" customHeight="1" x14ac:dyDescent="0.3">
      <c r="A13" s="211" t="str">
        <f>'Übersicht Hauptkriterien'!B7</f>
        <v>Siedlungs- und Standortstruktur</v>
      </c>
      <c r="B13" s="216" t="str">
        <f>'Übersicht Hauptkriterien'!C7</f>
        <v>Die Siedlungs- und Standortstruktur ist wichtig für die zukünftige Entscheidung von Ladeinfrastruktur. Die Siedlungsdichte spielt eine entscheidende Rolle auch bezüglich der zukünftigen Auslastung der Ladestation (Wirtschaftlichkeit). Es sollte bei der Gewichtung zusätzlich auf die Entwicklungspotentiale geachtet werden, also eine eventuelle Erhöhung der Siedlungsdichte in Zukunft. Um auf die unterschiedlichen Strukturen und Größen der Kommunen eingehen zu können, werden keine Kennzahlen für die Siedlungsdichte zur Punktevergabe hinterlegt, da die Siedlungsdichte regional sehr unterschiedlich ist.</v>
      </c>
      <c r="C13" s="179" t="str">
        <f>'Drop - down Menüs'!C8</f>
        <v>1 Punkt - geringe Siedlungsdichte</v>
      </c>
    </row>
    <row r="14" spans="1:3" ht="15" customHeight="1" x14ac:dyDescent="0.3">
      <c r="A14" s="212"/>
      <c r="B14" s="217"/>
      <c r="C14" s="180" t="str">
        <f>'Drop - down Menüs'!C9</f>
        <v>2 Punkte - mittlere Siedlungsdichte</v>
      </c>
    </row>
    <row r="15" spans="1:3" ht="15" customHeight="1" x14ac:dyDescent="0.3">
      <c r="A15" s="212"/>
      <c r="B15" s="217"/>
      <c r="C15" s="180" t="str">
        <f>'Drop - down Menüs'!C10</f>
        <v>3 Punkte - hohe Siedlungsdichte</v>
      </c>
    </row>
    <row r="16" spans="1:3" ht="15" customHeight="1" x14ac:dyDescent="0.3">
      <c r="A16" s="212"/>
      <c r="B16" s="217"/>
      <c r="C16" s="180" t="str">
        <f>'Drop - down Menüs'!C11</f>
        <v>4 Punkte - sehr hohe Siedlungsdichte</v>
      </c>
    </row>
    <row r="17" spans="1:3" ht="15" customHeight="1" thickBot="1" x14ac:dyDescent="0.35">
      <c r="A17" s="212"/>
      <c r="B17" s="217"/>
      <c r="C17" s="180" t="str">
        <f>'Drop - down Menüs'!C12</f>
        <v>0 Punkte - keine Angabe</v>
      </c>
    </row>
    <row r="18" spans="1:3" ht="15" customHeight="1" x14ac:dyDescent="0.3">
      <c r="A18" s="211" t="str">
        <f>'Übersicht Hauptkriterien'!B8</f>
        <v>Vorhandene Ladeinfrastruktur</v>
      </c>
      <c r="B18" s="208" t="str">
        <f>'Übersicht Hauptkriterien'!C8</f>
        <v>Die Abklärung der bereits bestehenden Ladeinfrastruktur ist notwendig um dem Bedarf an Ladinfrastruktur in der Analyse zu berücksichtigen. Wobei bei der Berücksichtigung der privaten Ladinfrastruktur die Datenerhebung schwierig ist, die Potentiale im privaten Bereich sind aber mitzudenken, da sie den Bedarf von Ladeinfrastruktur im öffentlich zugänglichen Bereich entsprechend reduzieren. Privates Laden ist in vielen Bereichen aufgrund baulicher Gegebenheiten gut möglich (z.B. in Einfamilienhausbereichen, Garagen von neu errichteten Mehrparteienhäusern und Wohnsiedlungen). Dagegen ist das Laden im Mehrfamilienhaus- und Wohnanlagen-Bereich, insbesondere im Bestand und in Quartieren mit hoher Dichte (z.B. in Gründerzeitvierteln) schwieriger umzusetzen.</v>
      </c>
      <c r="C18" s="185" t="str">
        <f>'Drop - down Menüs'!C15</f>
        <v>1 Punkt - ausreichende öffentliche Ladeinfrastruktur vorhanden</v>
      </c>
    </row>
    <row r="19" spans="1:3" ht="15" customHeight="1" x14ac:dyDescent="0.3">
      <c r="A19" s="212"/>
      <c r="B19" s="209"/>
      <c r="C19" s="186" t="str">
        <f>'Drop - down Menüs'!C16</f>
        <v>2 Punkte - geringe private und öffentliche Ladeinfrastruktur vorhanden</v>
      </c>
    </row>
    <row r="20" spans="1:3" ht="15" customHeight="1" x14ac:dyDescent="0.3">
      <c r="A20" s="212"/>
      <c r="B20" s="209"/>
      <c r="C20" s="186" t="str">
        <f>'Drop - down Menüs'!C17</f>
        <v>3 Punkte - geringe private Ladeinfrastruktur vorhanden</v>
      </c>
    </row>
    <row r="21" spans="1:3" ht="15" customHeight="1" x14ac:dyDescent="0.3">
      <c r="A21" s="212"/>
      <c r="B21" s="209"/>
      <c r="C21" s="186" t="str">
        <f>'Drop - down Menüs'!C18</f>
        <v>4 Punkte - keine Ladeinfrastruktur vorhanden</v>
      </c>
    </row>
    <row r="22" spans="1:3" ht="34.200000000000003" customHeight="1" thickBot="1" x14ac:dyDescent="0.35">
      <c r="A22" s="213"/>
      <c r="B22" s="210"/>
      <c r="C22" s="186" t="str">
        <f>'Drop - down Menüs'!C19</f>
        <v>0 Punkte - keine Angabe</v>
      </c>
    </row>
    <row r="23" spans="1:3" ht="42" customHeight="1" x14ac:dyDescent="0.3">
      <c r="A23" s="211" t="str">
        <f>'Übersicht Hauptkriterien'!B9</f>
        <v>POI- Points of Interest</v>
      </c>
      <c r="B23" s="218" t="str">
        <f>'Übersicht Hauptkriterien'!C9</f>
        <v>Für die Bewertung der Points of Interest in der fußläufigen Umgebung eines potenziellen Standortes ist der Einzugsbereich von max. rund 500 Metern zu Fuß heranzuziehen (entsprechend Einzugsbereich von Haltestellen des öffentlichen Verkehrs). Das entspricht einer Wegedauer von rund 5 – 7 Minuten. Points of Interest in diesem Einzugsbereich, befinden sind für NutzerInnen von Ladestationen in einer zumutbaren Entfernung. Points of Interest im Einzugsbereich von potenziellen Standorten sind zu gliedern in 2 Gruppen, die jeweils mehrere Kategorien von POIs zusammenfassen:
• Gruppe 1: POIs als Ziele von alltäglichen Wegen
o Kategorie 1.1: Ziele mit dem Wegezweck „Einkaufen“ (Supermarkt, Drogerie, etc.)
o Kategorie 1.2: Ziele mit dem Wegezweck „Erledigungen“ (Amt, Post, etc.)
o Kategorie 1.3: Ziele mit dem Wegezweck „Freizeit“ (Sportstätten, Museum, Kino, etc.)
• Gruppe 2: POIs als Aufenthaltsmöglichkeit während der Tätigkeit „Laden des E-Fahrzeugs“
o Kategorie 2.1: Aufenthalt in Konsumzone (Cafe. Restaurant, etc.)
o Kategorie 2.2: Aufenthalt in Zone ohne Konsumzwang (Sitzmöbel im öffentlichen Raum, Park, Platz, öffentliches WC, etc.)
Die Bewertung von potenziellen Standorten sieht vor, dass idealerweise von jeder der oben genannten Kategorien mindestens 1 POI im Einzugsbereich gegeben ist. Eine geringere Anzahl an POIs wirkt sich auf die zu vergebende Punktezahl aus.</v>
      </c>
      <c r="C23" s="185" t="str">
        <f>'Drop - down Menüs'!C24</f>
        <v>1 Punkt - min. 1 POI aus einer Kategorie (n=1)</v>
      </c>
    </row>
    <row r="24" spans="1:3" ht="42" customHeight="1" x14ac:dyDescent="0.3">
      <c r="A24" s="212"/>
      <c r="B24" s="219"/>
      <c r="C24" s="186" t="str">
        <f>'Drop - down Menüs'!C25</f>
        <v>2 Punkte - jeweils min. 1 POI jeder Gruppe (n=2)</v>
      </c>
    </row>
    <row r="25" spans="1:3" ht="73.2" customHeight="1" x14ac:dyDescent="0.3">
      <c r="A25" s="212"/>
      <c r="B25" s="219"/>
      <c r="C25" s="186" t="str">
        <f>'Drop - down Menüs'!C26</f>
        <v>3 Punkte - jeweils min. 1 POI jeder Kategorie (n=5)</v>
      </c>
    </row>
    <row r="26" spans="1:3" ht="42" customHeight="1" thickBot="1" x14ac:dyDescent="0.35">
      <c r="A26" s="213"/>
      <c r="B26" s="220"/>
      <c r="C26" s="186" t="str">
        <f>'Drop - down Menüs'!C27</f>
        <v>0 Punkte - keine Angabe, keine POIs vorhanden</v>
      </c>
    </row>
    <row r="27" spans="1:3" ht="30.75" customHeight="1" x14ac:dyDescent="0.3">
      <c r="A27" s="211" t="str">
        <f>'Übersicht Hauptkriterien'!B10</f>
        <v>Erreichbarkeit</v>
      </c>
      <c r="B27" s="208" t="str">
        <f>'Übersicht Hauptkriterien'!C10</f>
        <v>Das Kriterium Erreichbarkeit wird umso bedeutender, je geringer die Anzahl der POIs im unmittelbaren Umfeld und gleichzeitig je unattraktiver die Ausstattung des Umfelds des Standortes sind. Dabei sollten verschieden Punkte berücksichtig werden:
• Pkw-Erreichbarkeit der Station von übergeordnetem Straßennetz
• ÖV-Angebot
• Radverleihangebot
• Taxi-Angebot, etc.
Quantitative Angaben je Beurteilungsgröße sind als Orientierungsgröße zu verstehen, die entsprechend angepasst werden können. Die einzelnen Beurteilungsgrößen ergänzen sich und schließen sich gegenseitig nicht aus. Im Fokus der Beurteilung sollte das Zusammenwirken der einzelnen Angebote stehen. Grundsätzlich sind gut erreichbare Standorte (Anfahrt), die mit Angeboten ausgestattet sind, von denen eine Weiterfahrt gut möglich ist, mit einer höheren Punkteanzahl zu bewerten als Standorte, die schlecht erreichbar sind und an denen keine Angebote zur Weiterfahrt vorhanden sind. Vorrangig ist die Erreichbarkeit über das Straßennetz.</v>
      </c>
      <c r="C27" s="185" t="str">
        <f>'Drop - down Menüs'!C32</f>
        <v>1 Punkt - schwierige Erreichbarkeit: Anreisezeit zw. 20 und 30 min bzw. geringes  Angebot für Weiterfahrt (ÖV, Rad, Taxi)</v>
      </c>
    </row>
    <row r="28" spans="1:3" ht="30.75" customHeight="1" x14ac:dyDescent="0.3">
      <c r="A28" s="212"/>
      <c r="B28" s="209"/>
      <c r="C28" s="186" t="str">
        <f>'Drop - down Menüs'!C33</f>
        <v xml:space="preserve">2 Punkte - mittlere Erreichbarkeit: Anreisezeit zw. 10 und 20 min. bzw. ausreichendes Angebot für Weiterfahrt (ÖV, Rad, Taxi) </v>
      </c>
    </row>
    <row r="29" spans="1:3" ht="30.75" customHeight="1" x14ac:dyDescent="0.3">
      <c r="A29" s="212"/>
      <c r="B29" s="209"/>
      <c r="C29" s="186" t="str">
        <f>'Drop - down Menüs'!C34</f>
        <v>3 Punkte - gute Erreichbarkeit: Anreisezeit zw. 5 und 10 min bzw. gutes Angebot für Weiterfahrt (ÖV, Rad, Taxi)</v>
      </c>
    </row>
    <row r="30" spans="1:3" ht="30.75" customHeight="1" x14ac:dyDescent="0.3">
      <c r="A30" s="212"/>
      <c r="B30" s="209"/>
      <c r="C30" s="186" t="str">
        <f>'Drop - down Menüs'!C35</f>
        <v>4 Punkte - sehr gute Erreichbarkeit: Anreisezeit unter 5 min bzw. sehr gutes Angebot für Weiterfahrt (ÖV, Rad, Taxi)</v>
      </c>
    </row>
    <row r="31" spans="1:3" ht="37.799999999999997" customHeight="1" thickBot="1" x14ac:dyDescent="0.35">
      <c r="A31" s="213"/>
      <c r="B31" s="210"/>
      <c r="C31" s="186" t="str">
        <f>'Drop - down Menüs'!C36</f>
        <v>0 Punkte - keine Angabe</v>
      </c>
    </row>
    <row r="32" spans="1:3" ht="28.5" customHeight="1" x14ac:dyDescent="0.3">
      <c r="A32" s="211" t="str">
        <f>'Übersicht Hauptkriterien'!B11</f>
        <v>Befahrbarkeit</v>
      </c>
      <c r="B32" s="208" t="str">
        <f>'Übersicht Hauptkriterien'!C11</f>
        <v>Einfache Zu- und Abfahrt sind wichtig, um keine Hemmnisse und Barrieren aufzubauen. Sind Zu- und Abfahrten schwierig zu bewältigen, wird der Standortpotential herabgesetzte. Zu Berücksichtigung sind Punkte wie:
• Straßentyp (Hauptverkehrsstraße, Sammel- und Erschließungsstraßen)
• Verkehrsaufkommen)
• zulässige Höchstgeschwindigkeit
Beispiele:
• schwierige lokale Zu- und Abfahrt: Lage an Hauptverkehrsstraße mit zweistreifiger Fahrbahn im Gegenverkehr, zulässige Geschwindigkeit zw. 50 und 60 km/h
• gesicherte lokale Zu- und Abfahrt: Lage an Sammelstraße mit zweistreifigen Fahrbahn im Gegenverkehr; zulässige Geschwindigkeit 50 km/h
• einfache/leichte lokale Zu- und Abfahrt ist vorhanden: Lage an Sammelstraße mit zweistreifigen Fahrbahn im Gegenverkehr; zulässige Geschwindigkeit zw. 30 und 50 km/h
• sehr einfache/leichte lokale Zu - und Abfahrt von mehreren Seiten vorhanden: Lage an Erschließungsstraße mit bis zu zweistreifigen Fahrbahn im Gegenverkehr; zulässige Geschwindigkeit gleich oder kleiner 30 km/h
Quantitative Angaben je Beurteilungsgröße sind als Orientierungsgröße zu verstehen, die entsprechend angepasst werden können. Die einzelnen Beurteilungsgrößen ergänzen sich und schließen sich gegenseitig nicht aus. Im Fokus der Beurteilung sollte die einschränkenden Hemmnisse stehen.</v>
      </c>
      <c r="C32" s="185" t="str">
        <f>'Drop - down Menüs'!F8</f>
        <v xml:space="preserve">1 Punkt - schwierige lokale Zu- und Abfahrt </v>
      </c>
    </row>
    <row r="33" spans="1:3" ht="28.5" customHeight="1" x14ac:dyDescent="0.3">
      <c r="A33" s="212"/>
      <c r="B33" s="209"/>
      <c r="C33" s="186" t="str">
        <f>'Drop - down Menüs'!F9</f>
        <v>2 Punkte - gesicherte lokale Zu- und Abfahrt</v>
      </c>
    </row>
    <row r="34" spans="1:3" ht="28.5" customHeight="1" x14ac:dyDescent="0.3">
      <c r="A34" s="212"/>
      <c r="B34" s="209"/>
      <c r="C34" s="186" t="str">
        <f>'Drop - down Menüs'!F10</f>
        <v xml:space="preserve">3 Punkte - leichte/einfache lokale Zu- und Abfahrt </v>
      </c>
    </row>
    <row r="35" spans="1:3" ht="43.5" customHeight="1" x14ac:dyDescent="0.3">
      <c r="A35" s="212"/>
      <c r="B35" s="209"/>
      <c r="C35" s="186" t="str">
        <f>'Drop - down Menüs'!F11</f>
        <v xml:space="preserve">4 Punkte - sehr einfache/leichte  lokale Zu - und Abfahrt </v>
      </c>
    </row>
    <row r="36" spans="1:3" ht="63" customHeight="1" thickBot="1" x14ac:dyDescent="0.35">
      <c r="A36" s="213"/>
      <c r="B36" s="210"/>
      <c r="C36" s="186" t="str">
        <f>'Drop - down Menüs'!F12</f>
        <v xml:space="preserve">0 Punkte – keine Angabe </v>
      </c>
    </row>
    <row r="37" spans="1:3" ht="20.25" customHeight="1" x14ac:dyDescent="0.3">
      <c r="A37" s="211" t="str">
        <f>'Übersicht Hauptkriterien'!B12</f>
        <v>Erkennbarkeit</v>
      </c>
      <c r="B37" s="218" t="str">
        <f>'Übersicht Hauptkriterien'!C12</f>
        <v>Die Erkennbarkeit, also die Sichtbarkeit des Standortes ist wichtig um die NutzerInnen auf die Ladeinfrastruktur aufmerksam zu machen. Folgende Punkte sollten bei der Beurteilung der Erkennbarkeit berücksichtig werden:
• Erkennbarkeit vom Straßennetz aus
• Möglichkeiten der Markierung/Hinweistafeln/Fahnen
• Wegweisesystem möglich
• E-Ladestation-Umgebungsplan (leicht auffindbar und verständlich)</v>
      </c>
      <c r="C37" s="185" t="str">
        <f>'Drop - down Menüs'!F24</f>
        <v>1 Punkt - Standort ist schlecht erkennbar</v>
      </c>
    </row>
    <row r="38" spans="1:3" ht="20.25" customHeight="1" x14ac:dyDescent="0.3">
      <c r="A38" s="212"/>
      <c r="B38" s="219"/>
      <c r="C38" s="186" t="str">
        <f>'Drop - down Menüs'!F25</f>
        <v>2 Punkte - Standort ist erkennbar</v>
      </c>
    </row>
    <row r="39" spans="1:3" ht="20.25" customHeight="1" x14ac:dyDescent="0.3">
      <c r="A39" s="212"/>
      <c r="B39" s="219"/>
      <c r="C39" s="186" t="str">
        <f>'Drop - down Menüs'!F26</f>
        <v>3 Punkte - Standort ist sehr gut erkennbar</v>
      </c>
    </row>
    <row r="40" spans="1:3" ht="55.2" customHeight="1" thickBot="1" x14ac:dyDescent="0.35">
      <c r="A40" s="213"/>
      <c r="B40" s="220"/>
      <c r="C40" s="187" t="str">
        <f>'Drop - down Menüs'!F27</f>
        <v>0 Punkte - keine Angabe</v>
      </c>
    </row>
    <row r="41" spans="1:3" ht="21.75" customHeight="1" x14ac:dyDescent="0.3">
      <c r="A41" s="211" t="str">
        <f>'Übersicht Hauptkriterien'!B13</f>
        <v>Platzangebot</v>
      </c>
      <c r="B41" s="208" t="str">
        <f>'Übersicht Hauptkriterien'!C13</f>
        <v>Hier wird das vorhandene Platzangebot anhand der Erfordernisse für PKW-Stellplätze bewertet. Dabei wird auf die Möglichkeiten der Aufstellvarianten ebenso Rücksicht genommen wie auf die Qualität des Stellplatzes (Bewertet über die Häufigkeit der Nutzung des Platzangebotes durch die PKW-Insassen).
Mögliche Aufstellvarianten:
• V1: 45°-Aufstellung (Schrägaufstellung) (Mindestfläche: 19,35 m² pro PKW)
• V2: 90°-Aufstellung (Mindestfläche: 15 m² pro PKW)
• V3: Parallelaufstellung (Mindestfläche: 17 m² pro PKW)
Zur optimalen Ausnutzung des Platzangebotes wird empfohlen, jedenfalls zwei Stellplätze zu realisieren und mit einer Ladesäule zwei Ladepunkte auszustatten.</v>
      </c>
      <c r="C41" s="185" t="str">
        <f>'Drop - down Menüs'!F32</f>
        <v>1 Punkt - kein Platzangebot vorhanden</v>
      </c>
    </row>
    <row r="42" spans="1:3" ht="21.75" customHeight="1" x14ac:dyDescent="0.3">
      <c r="A42" s="212"/>
      <c r="B42" s="209"/>
      <c r="C42" s="186" t="str">
        <f>'Drop - down Menüs'!F33</f>
        <v>2 Punkte - geringes Platzangebot</v>
      </c>
    </row>
    <row r="43" spans="1:3" ht="21.75" customHeight="1" x14ac:dyDescent="0.3">
      <c r="A43" s="212"/>
      <c r="B43" s="209"/>
      <c r="C43" s="186" t="str">
        <f>'Drop - down Menüs'!F34</f>
        <v>3 Punkte - ausreichend Platzangebot</v>
      </c>
    </row>
    <row r="44" spans="1:3" ht="21.75" customHeight="1" x14ac:dyDescent="0.3">
      <c r="A44" s="212"/>
      <c r="B44" s="209"/>
      <c r="C44" s="186" t="str">
        <f>'Drop - down Menüs'!F35</f>
        <v>4 Punkte - übermäßig Platzangebot</v>
      </c>
    </row>
    <row r="45" spans="1:3" ht="21.75" customHeight="1" thickBot="1" x14ac:dyDescent="0.35">
      <c r="A45" s="213"/>
      <c r="B45" s="210"/>
      <c r="C45" s="187" t="str">
        <f>'Drop - down Menüs'!F36</f>
        <v>0 Punkte - keine Angabe</v>
      </c>
    </row>
    <row r="46" spans="1:3" ht="21" customHeight="1" x14ac:dyDescent="0.3">
      <c r="A46" s="181"/>
      <c r="B46" s="181"/>
      <c r="C46" s="183"/>
    </row>
    <row r="47" spans="1:3" ht="15" thickBot="1" x14ac:dyDescent="0.35">
      <c r="A47" s="194" t="str">
        <f>'Übersicht Hauptkriterien'!A15:C15</f>
        <v>2. Hauptkategorie: Wirtschaftlichkeit</v>
      </c>
      <c r="B47" s="191" t="s">
        <v>245</v>
      </c>
      <c r="C47" s="192" t="s">
        <v>231</v>
      </c>
    </row>
    <row r="48" spans="1:3" ht="15" customHeight="1" x14ac:dyDescent="0.3">
      <c r="A48" s="211" t="str">
        <f>'Übersicht Hauptkriterien'!B16</f>
        <v>Fördermöglichkeiten</v>
      </c>
      <c r="B48" s="208" t="str">
        <f>'Übersicht Hauptkriterien'!C16</f>
        <v>Mögliche Förderungen für die Infrastrukturerstellung sollten geprüft werden. Gibt es Möglichkeiten für bestimmte Standorte Förderungen zu lukrieren, kann die Wirtschaftlichkeit stark erhöht werden z.B. Bundesförderung für die Errichtung öffentlicher E-Ladestationen.</v>
      </c>
      <c r="C48" s="185" t="str">
        <f>'Drop - down Menüs'!I24</f>
        <v>1 Punkt - keine Fördermittel möglich</v>
      </c>
    </row>
    <row r="49" spans="1:3" ht="15" customHeight="1" x14ac:dyDescent="0.3">
      <c r="A49" s="212"/>
      <c r="B49" s="209"/>
      <c r="C49" s="186" t="str">
        <f>'Drop - down Menüs'!I25</f>
        <v>2 Punkte - Förderungen möglich</v>
      </c>
    </row>
    <row r="50" spans="1:3" ht="15" customHeight="1" x14ac:dyDescent="0.3">
      <c r="A50" s="212"/>
      <c r="B50" s="209"/>
      <c r="C50" s="186" t="str">
        <f>'Drop - down Menüs'!I26</f>
        <v>3 Punkte - Förderungen beantragt</v>
      </c>
    </row>
    <row r="51" spans="1:3" ht="15" customHeight="1" x14ac:dyDescent="0.3">
      <c r="A51" s="212"/>
      <c r="B51" s="209"/>
      <c r="C51" s="186" t="str">
        <f>'Drop - down Menüs'!I27</f>
        <v>4 Punkte - Förderungen genehmigt</v>
      </c>
    </row>
    <row r="52" spans="1:3" ht="15" customHeight="1" thickBot="1" x14ac:dyDescent="0.35">
      <c r="A52" s="213"/>
      <c r="B52" s="210"/>
      <c r="C52" s="187" t="str">
        <f>'Drop - down Menüs'!I28</f>
        <v>0 Punkte - keine Angabe</v>
      </c>
    </row>
    <row r="53" spans="1:3" ht="15" customHeight="1" x14ac:dyDescent="0.3">
      <c r="A53" s="211" t="str">
        <f>'Übersicht Hauptkriterien'!B17</f>
        <v>Bauliche Maßnahmen</v>
      </c>
      <c r="B53" s="218" t="str">
        <f>'Übersicht Hauptkriterien'!C17</f>
        <v xml:space="preserve">Sämtliche bauliche Maßnahmen zur Errichtung der Ladestation, inkl. ggf. erforderlicher Leitungslegung sowie Grabungs- und Öffnungsarbeiten. Wesentlicher Kostenbestandteil ist die Entfernung zwischen der Ladestation und der nächstgelegenen Trafostation bzw. des möglichen Zählpunkts. Je größer die Entfernung ist, desto mehr Grabungsarbeiten sind notwendig. Insbesondere im städtischen Bereich sind Flächen häufig versiegelt, dadurch erhöhen sich die Grabungskosten noch weiter. Die Höhe der Kosten für die Grabungen belaufen sich häufig auf ein Drittel der Gesamtinvestitionskosten. </v>
      </c>
      <c r="C53" s="185" t="str">
        <f>'Drop - down Menüs'!I32</f>
        <v>1 Punkt - Umsetzung aufwendig, Entfernung Trafo ≥ 100 m</v>
      </c>
    </row>
    <row r="54" spans="1:3" ht="15" customHeight="1" x14ac:dyDescent="0.3">
      <c r="A54" s="212"/>
      <c r="B54" s="219"/>
      <c r="C54" s="186" t="str">
        <f>'Drop - down Menüs'!I33</f>
        <v>2 Punkte - Umsetzung einfach, Entfernung Trafo 100 m bis 50 m</v>
      </c>
    </row>
    <row r="55" spans="1:3" ht="15" customHeight="1" x14ac:dyDescent="0.3">
      <c r="A55" s="212"/>
      <c r="B55" s="219"/>
      <c r="C55" s="186" t="str">
        <f>'Drop - down Menüs'!I34</f>
        <v>3 Punkte - Umsetzung sehr einfach, Entfernung Trafo &lt; 50 m</v>
      </c>
    </row>
    <row r="56" spans="1:3" ht="15" customHeight="1" thickBot="1" x14ac:dyDescent="0.35">
      <c r="A56" s="213"/>
      <c r="B56" s="220"/>
      <c r="C56" s="187" t="str">
        <f>'Drop - down Menüs'!I35</f>
        <v>0 Punkte - keine Angabe</v>
      </c>
    </row>
    <row r="57" spans="1:3" ht="15" customHeight="1" x14ac:dyDescent="0.3">
      <c r="A57" s="211" t="str">
        <f>'Übersicht Hauptkriterien'!B18</f>
        <v>Stromnetz</v>
      </c>
      <c r="B57" s="218" t="str">
        <f>'Übersicht Hauptkriterien'!C18</f>
        <v>Der Netzbetreiber prüft den Netzanschluss am möglichen Standort. Muss der Netzanschluss verstärkt werden kommt es zu zusätzlichen Kosten oder eventuell sogar zur nicht Durchführbarkeit. Die Netzprüfung ist also wichtig für die Standortentscheidung. Einmalig fallen Netzzutrittsentgelt und Netzbereitstellungsentgelt bei der Errichtung an. Darüber hinaus fallen im Zuge der Energielieferung laufende Netzgebühren an.</v>
      </c>
      <c r="C57" s="185" t="str">
        <f>'Drop - down Menüs'!I40</f>
        <v>1 Punkt - Netzanschluss muss verstärkt werden</v>
      </c>
    </row>
    <row r="58" spans="1:3" ht="15" customHeight="1" x14ac:dyDescent="0.3">
      <c r="A58" s="212"/>
      <c r="B58" s="219"/>
      <c r="C58" s="186" t="str">
        <f>'Drop - down Menüs'!I41</f>
        <v>2 Punkte - Netzanschluss ausreichend</v>
      </c>
    </row>
    <row r="59" spans="1:3" ht="15" customHeight="1" x14ac:dyDescent="0.3">
      <c r="A59" s="212"/>
      <c r="B59" s="219"/>
      <c r="C59" s="186" t="str">
        <f>'Drop - down Menüs'!I42</f>
        <v>3 Punkte - Netzanschluss für zusätzliche Ladesäulen geeignet</v>
      </c>
    </row>
    <row r="60" spans="1:3" ht="15" customHeight="1" thickBot="1" x14ac:dyDescent="0.35">
      <c r="A60" s="213"/>
      <c r="B60" s="220"/>
      <c r="C60" s="187" t="str">
        <f>'Drop - down Menüs'!I43</f>
        <v>0 Punkte - keine Angabe</v>
      </c>
    </row>
    <row r="61" spans="1:3" ht="15" customHeight="1" x14ac:dyDescent="0.3">
      <c r="A61" s="211" t="str">
        <f>'Übersicht Hauptkriterien'!B19</f>
        <v>Wirtschaftlichkeit</v>
      </c>
      <c r="B61" s="218" t="str">
        <f>'Übersicht Hauptkriterien'!C19</f>
        <v>Für die Standortentscheidung kann als Wirtschaftlichkeitsindikatoren der DB im Zeitverlauf bei 100% Auslastung herangezogen werden. Der Deckungsbeitrag wird in der Kostenrechnung berechnet, indem von den Erlösen (Tarifgestaltung/Abrechnungsmodelle) die variablen Kosten (Wartung, Instandhaltung, Betrieb) abgezogen werden.</v>
      </c>
      <c r="C61" s="185" t="str">
        <f>'Drop - down Menüs'!I47</f>
        <v>1 Punkt - positiver DB  ≤ 10 Jahre</v>
      </c>
    </row>
    <row r="62" spans="1:3" ht="15" customHeight="1" x14ac:dyDescent="0.3">
      <c r="A62" s="212"/>
      <c r="B62" s="219"/>
      <c r="C62" s="186" t="str">
        <f>'Drop - down Menüs'!I48</f>
        <v>2 Punkte - positiver DB  ≤ 6 Jahre</v>
      </c>
    </row>
    <row r="63" spans="1:3" ht="15" customHeight="1" x14ac:dyDescent="0.3">
      <c r="A63" s="212"/>
      <c r="B63" s="219"/>
      <c r="C63" s="186" t="str">
        <f>'Drop - down Menüs'!I49</f>
        <v>3 Punkte - positiver DB  ≤ 4 Jahre</v>
      </c>
    </row>
    <row r="64" spans="1:3" ht="15" customHeight="1" thickBot="1" x14ac:dyDescent="0.35">
      <c r="A64" s="213"/>
      <c r="B64" s="220"/>
      <c r="C64" s="187" t="str">
        <f>'Drop - down Menüs'!I50</f>
        <v>0 Punkte - keine Angabe/kein positiver DB</v>
      </c>
    </row>
    <row r="65" spans="1:3" ht="21" customHeight="1" x14ac:dyDescent="0.3">
      <c r="A65" s="181"/>
      <c r="B65" s="181"/>
      <c r="C65" s="184"/>
    </row>
    <row r="66" spans="1:3" ht="28.2" thickBot="1" x14ac:dyDescent="0.35">
      <c r="A66" s="195" t="s">
        <v>39</v>
      </c>
      <c r="B66" s="182" t="s">
        <v>196</v>
      </c>
      <c r="C66" s="124" t="s">
        <v>203</v>
      </c>
    </row>
    <row r="67" spans="1:3" x14ac:dyDescent="0.3">
      <c r="A67" s="196" t="str">
        <f>'Zusatzkriterien Gewichtung'!B3</f>
        <v>Überdachung</v>
      </c>
      <c r="B67" s="188"/>
      <c r="C67" s="185" t="s">
        <v>246</v>
      </c>
    </row>
    <row r="68" spans="1:3" x14ac:dyDescent="0.3">
      <c r="A68" s="197" t="str">
        <f>'Zusatzkriterien Gewichtung'!B4</f>
        <v>Winterdienst</v>
      </c>
      <c r="B68" s="189"/>
      <c r="C68" s="186" t="s">
        <v>246</v>
      </c>
    </row>
    <row r="69" spans="1:3" x14ac:dyDescent="0.3">
      <c r="A69" s="197" t="str">
        <f>'Zusatzkriterien Gewichtung'!B5</f>
        <v>Beleuchtung (Sicherheitsaspekt)</v>
      </c>
      <c r="B69" s="189"/>
      <c r="C69" s="186" t="s">
        <v>246</v>
      </c>
    </row>
    <row r="70" spans="1:3" x14ac:dyDescent="0.3">
      <c r="A70" s="197" t="str">
        <f>'Zusatzkriterien Gewichtung'!B6</f>
        <v xml:space="preserve">Synergien mit bestehenden Bestrebungen </v>
      </c>
      <c r="B70" s="189"/>
      <c r="C70" s="186" t="s">
        <v>246</v>
      </c>
    </row>
    <row r="71" spans="1:3" x14ac:dyDescent="0.3">
      <c r="A71" s="197" t="str">
        <f>'Zusatzkriterien Gewichtung'!B7</f>
        <v xml:space="preserve">Erweiterungsmöglichkeiten </v>
      </c>
      <c r="B71" s="189"/>
      <c r="C71" s="186" t="s">
        <v>246</v>
      </c>
    </row>
    <row r="72" spans="1:3" x14ac:dyDescent="0.3">
      <c r="A72" s="197" t="str">
        <f>'Zusatzkriterien Gewichtung'!B8</f>
        <v xml:space="preserve">Multimodale Anknüpfungspunkte </v>
      </c>
      <c r="B72" s="189"/>
      <c r="C72" s="186" t="s">
        <v>246</v>
      </c>
    </row>
    <row r="73" spans="1:3" ht="14.4" thickBot="1" x14ac:dyDescent="0.35">
      <c r="A73" s="198" t="str">
        <f>'Zusatzkriterien Gewichtung'!B9</f>
        <v>Verweilmöglichkeit (Parkbank)</v>
      </c>
      <c r="B73" s="190"/>
      <c r="C73" s="187" t="s">
        <v>246</v>
      </c>
    </row>
    <row r="74" spans="1:3" x14ac:dyDescent="0.3">
      <c r="A74" s="181"/>
      <c r="B74" s="181"/>
      <c r="C74" s="183"/>
    </row>
    <row r="75" spans="1:3" x14ac:dyDescent="0.3">
      <c r="A75" s="181"/>
      <c r="B75" s="181"/>
      <c r="C75" s="183"/>
    </row>
    <row r="76" spans="1:3" x14ac:dyDescent="0.3">
      <c r="A76" s="181"/>
      <c r="B76" s="181"/>
      <c r="C76" s="183"/>
    </row>
    <row r="77" spans="1:3" x14ac:dyDescent="0.3">
      <c r="A77" s="181"/>
      <c r="B77" s="181"/>
      <c r="C77" s="183"/>
    </row>
    <row r="78" spans="1:3" x14ac:dyDescent="0.3">
      <c r="A78" s="181"/>
      <c r="B78" s="181"/>
      <c r="C78" s="183"/>
    </row>
    <row r="79" spans="1:3" x14ac:dyDescent="0.3">
      <c r="A79" s="181"/>
      <c r="B79" s="181"/>
      <c r="C79" s="183"/>
    </row>
    <row r="80" spans="1:3" x14ac:dyDescent="0.3">
      <c r="A80" s="181"/>
      <c r="B80" s="181"/>
      <c r="C80" s="183"/>
    </row>
    <row r="81" spans="1:3" x14ac:dyDescent="0.3">
      <c r="A81" s="181"/>
      <c r="B81" s="181"/>
      <c r="C81" s="183"/>
    </row>
    <row r="82" spans="1:3" x14ac:dyDescent="0.3">
      <c r="A82" s="178"/>
      <c r="B82" s="177"/>
    </row>
    <row r="83" spans="1:3" x14ac:dyDescent="0.3">
      <c r="A83" s="178"/>
      <c r="B83" s="177"/>
    </row>
    <row r="84" spans="1:3" x14ac:dyDescent="0.3">
      <c r="A84" s="178"/>
      <c r="B84" s="177"/>
    </row>
    <row r="85" spans="1:3" x14ac:dyDescent="0.3">
      <c r="A85" s="178"/>
      <c r="B85" s="177"/>
    </row>
    <row r="86" spans="1:3" x14ac:dyDescent="0.3">
      <c r="A86" s="178"/>
      <c r="B86" s="177"/>
    </row>
  </sheetData>
  <mergeCells count="29">
    <mergeCell ref="B61:B64"/>
    <mergeCell ref="A61:A64"/>
    <mergeCell ref="A37:A40"/>
    <mergeCell ref="B48:B52"/>
    <mergeCell ref="A48:A52"/>
    <mergeCell ref="B53:B56"/>
    <mergeCell ref="A53:A56"/>
    <mergeCell ref="B57:B60"/>
    <mergeCell ref="A57:A60"/>
    <mergeCell ref="B32:B36"/>
    <mergeCell ref="A32:A36"/>
    <mergeCell ref="B37:B40"/>
    <mergeCell ref="B41:B45"/>
    <mergeCell ref="A41:A45"/>
    <mergeCell ref="B23:B26"/>
    <mergeCell ref="A23:A26"/>
    <mergeCell ref="A11:A12"/>
    <mergeCell ref="B27:B31"/>
    <mergeCell ref="A27:A31"/>
    <mergeCell ref="B4:B5"/>
    <mergeCell ref="B6:B7"/>
    <mergeCell ref="B8:B9"/>
    <mergeCell ref="B18:B22"/>
    <mergeCell ref="A18:A22"/>
    <mergeCell ref="A4:A5"/>
    <mergeCell ref="A6:A7"/>
    <mergeCell ref="A8:A9"/>
    <mergeCell ref="B13:B17"/>
    <mergeCell ref="A13:A17"/>
  </mergeCells>
  <pageMargins left="0.7" right="0.7" top="0.78740157499999996" bottom="0.78740157499999996" header="0.3" footer="0.3"/>
  <pageSetup paperSize="9" orientation="portrait" horizontalDpi="4294967295" verticalDpi="4294967295"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G76"/>
  <sheetViews>
    <sheetView showGridLines="0" topLeftCell="C1" zoomScale="115" zoomScaleNormal="115" zoomScaleSheetLayoutView="130" workbookViewId="0">
      <selection activeCell="G17" sqref="G17"/>
    </sheetView>
  </sheetViews>
  <sheetFormatPr baseColWidth="10" defaultColWidth="11.44140625" defaultRowHeight="13.8" x14ac:dyDescent="0.3"/>
  <cols>
    <col min="1" max="2" width="11.44140625" style="1" hidden="1" customWidth="1"/>
    <col min="3" max="3" width="24.44140625"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1</v>
      </c>
      <c r="C3" s="50" t="s">
        <v>1</v>
      </c>
      <c r="D3" s="107"/>
      <c r="E3" s="100" t="s">
        <v>18</v>
      </c>
      <c r="F3" s="101">
        <f ca="1">1*MID(MID(CELL( "dateiname",A1), FIND("]", CELL("dateiname", A1))+1, 255),    FIND("_",MID(CELL( "dateiname",A1), FIND("]", CELL("dateiname", A1))+1, 255))+A3,2)</f>
        <v>5</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132"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41.2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132"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K3hd9Lr+lURV2IMIb9izvDY/2PL1Jv4MXp0P7MWUbNTHTaYnT5/p8gXyCD8nnuA9jL15Bn+XoomviSWalrDkmw==" saltValue="6hrVs3Br4xG+aD3bv+h1Lw==" spinCount="100000" sheet="1" objects="1" scenarios="1"/>
  <dataConsolidate/>
  <mergeCells count="31">
    <mergeCell ref="C44:F44"/>
    <mergeCell ref="D35:E35"/>
    <mergeCell ref="D36:E36"/>
    <mergeCell ref="D37:E37"/>
    <mergeCell ref="D38:E38"/>
    <mergeCell ref="D39:E39"/>
    <mergeCell ref="D40:E40"/>
    <mergeCell ref="D34:E34"/>
    <mergeCell ref="D19:E19"/>
    <mergeCell ref="D20:E20"/>
    <mergeCell ref="C21:E21"/>
    <mergeCell ref="C24:E24"/>
    <mergeCell ref="D25:E25"/>
    <mergeCell ref="D26:E26"/>
    <mergeCell ref="D27:E27"/>
    <mergeCell ref="D28:E28"/>
    <mergeCell ref="C29:E29"/>
    <mergeCell ref="C32:F32"/>
    <mergeCell ref="D33:E33"/>
    <mergeCell ref="D18:E18"/>
    <mergeCell ref="C1:F1"/>
    <mergeCell ref="C2:F2"/>
    <mergeCell ref="C7:F7"/>
    <mergeCell ref="D8:F8"/>
    <mergeCell ref="D9:F9"/>
    <mergeCell ref="D10:F10"/>
    <mergeCell ref="C13:E13"/>
    <mergeCell ref="D14:E14"/>
    <mergeCell ref="D15:E15"/>
    <mergeCell ref="D16:E16"/>
    <mergeCell ref="D17:E17"/>
  </mergeCells>
  <conditionalFormatting sqref="D25:F28 D14:F20 F34:F40">
    <cfRule type="expression" dxfId="26" priority="9">
      <formula>$A$11=0</formula>
    </cfRule>
  </conditionalFormatting>
  <conditionalFormatting sqref="F34:F40">
    <cfRule type="expression" dxfId="25" priority="8">
      <formula>ISNA($B34)</formula>
    </cfRule>
  </conditionalFormatting>
  <conditionalFormatting sqref="D25:E28">
    <cfRule type="expression" dxfId="24" priority="7">
      <formula>ISNA($A25)</formula>
    </cfRule>
  </conditionalFormatting>
  <conditionalFormatting sqref="G34:G40">
    <cfRule type="expression" dxfId="23" priority="6">
      <formula>ISNA($B34)</formula>
    </cfRule>
  </conditionalFormatting>
  <conditionalFormatting sqref="G25:G28">
    <cfRule type="expression" dxfId="22" priority="5">
      <formula>ISNA($A25)</formula>
    </cfRule>
  </conditionalFormatting>
  <conditionalFormatting sqref="G14">
    <cfRule type="expression" dxfId="21" priority="4">
      <formula>ISNA($A14)</formula>
    </cfRule>
  </conditionalFormatting>
  <conditionalFormatting sqref="D14:E20">
    <cfRule type="expression" dxfId="20" priority="3">
      <formula>ISNA($A14)</formula>
    </cfRule>
  </conditionalFormatting>
  <conditionalFormatting sqref="G15:G20">
    <cfRule type="expression" dxfId="19" priority="2">
      <formula>ISNA($A15)</formula>
    </cfRule>
  </conditionalFormatting>
  <conditionalFormatting sqref="D8:F10">
    <cfRule type="expression" dxfId="18"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Menüs'!$A$40:$A$42</xm:f>
          </x14:formula1>
          <xm:sqref>F34:F40</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Menüs'!$I$40:$I$43</xm:f>
          </x14:formula1>
          <xm:sqref>D27:E27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G76"/>
  <sheetViews>
    <sheetView showGridLines="0" topLeftCell="C1" zoomScale="115" zoomScaleNormal="115" zoomScaleSheetLayoutView="130" workbookViewId="0">
      <selection activeCell="G14" sqref="G14"/>
    </sheetView>
  </sheetViews>
  <sheetFormatPr baseColWidth="10" defaultColWidth="11.44140625" defaultRowHeight="13.8" x14ac:dyDescent="0.3"/>
  <cols>
    <col min="1" max="2" width="11.44140625" style="1" hidden="1" customWidth="1"/>
    <col min="3" max="3" width="24.109375"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1</v>
      </c>
      <c r="C3" s="50" t="s">
        <v>1</v>
      </c>
      <c r="D3" s="107"/>
      <c r="E3" s="100" t="s">
        <v>18</v>
      </c>
      <c r="F3" s="101">
        <f ca="1">1*MID(MID(CELL( "dateiname",A1), FIND("]", CELL("dateiname", A1))+1, 255),    FIND("_",MID(CELL( "dateiname",A1), FIND("]", CELL("dateiname", A1))+1, 255))+A3,2)</f>
        <v>6</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132"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41.2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132"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CixwLyR4vln8WlgTw2UXPc27sAxzSVgtIAFzPsduWxOZWFU4upI6g7XMcosKRCQJrn7Cqvv8K/LrNyDPsKYxnA==" saltValue="s+Hczkv4u7q6+L5mbTMSfQ==" spinCount="100000" sheet="1" objects="1" scenarios="1"/>
  <dataConsolidate/>
  <mergeCells count="31">
    <mergeCell ref="C44:F44"/>
    <mergeCell ref="D35:E35"/>
    <mergeCell ref="D36:E36"/>
    <mergeCell ref="D37:E37"/>
    <mergeCell ref="D38:E38"/>
    <mergeCell ref="D39:E39"/>
    <mergeCell ref="D40:E40"/>
    <mergeCell ref="D34:E34"/>
    <mergeCell ref="D19:E19"/>
    <mergeCell ref="D20:E20"/>
    <mergeCell ref="C21:E21"/>
    <mergeCell ref="C24:E24"/>
    <mergeCell ref="D25:E25"/>
    <mergeCell ref="D26:E26"/>
    <mergeCell ref="D27:E27"/>
    <mergeCell ref="D28:E28"/>
    <mergeCell ref="C29:E29"/>
    <mergeCell ref="C32:F32"/>
    <mergeCell ref="D33:E33"/>
    <mergeCell ref="D18:E18"/>
    <mergeCell ref="C1:F1"/>
    <mergeCell ref="C2:F2"/>
    <mergeCell ref="C7:F7"/>
    <mergeCell ref="D8:F8"/>
    <mergeCell ref="D9:F9"/>
    <mergeCell ref="D10:F10"/>
    <mergeCell ref="C13:E13"/>
    <mergeCell ref="D14:E14"/>
    <mergeCell ref="D15:E15"/>
    <mergeCell ref="D16:E16"/>
    <mergeCell ref="D17:E17"/>
  </mergeCells>
  <conditionalFormatting sqref="D25:F28 D14:F20 F34:F40">
    <cfRule type="expression" dxfId="17" priority="9">
      <formula>$A$11=0</formula>
    </cfRule>
  </conditionalFormatting>
  <conditionalFormatting sqref="F34:F40">
    <cfRule type="expression" dxfId="16" priority="8">
      <formula>ISNA($B34)</formula>
    </cfRule>
  </conditionalFormatting>
  <conditionalFormatting sqref="D25:E28">
    <cfRule type="expression" dxfId="15" priority="7">
      <formula>ISNA($A25)</formula>
    </cfRule>
  </conditionalFormatting>
  <conditionalFormatting sqref="G34:G40">
    <cfRule type="expression" dxfId="14" priority="6">
      <formula>ISNA($B34)</formula>
    </cfRule>
  </conditionalFormatting>
  <conditionalFormatting sqref="G25:G28">
    <cfRule type="expression" dxfId="13" priority="5">
      <formula>ISNA($A25)</formula>
    </cfRule>
  </conditionalFormatting>
  <conditionalFormatting sqref="G14">
    <cfRule type="expression" dxfId="12" priority="4">
      <formula>ISNA($A14)</formula>
    </cfRule>
  </conditionalFormatting>
  <conditionalFormatting sqref="D14:E20">
    <cfRule type="expression" dxfId="11" priority="3">
      <formula>ISNA($A14)</formula>
    </cfRule>
  </conditionalFormatting>
  <conditionalFormatting sqref="G15:G20">
    <cfRule type="expression" dxfId="10" priority="2">
      <formula>ISNA($A15)</formula>
    </cfRule>
  </conditionalFormatting>
  <conditionalFormatting sqref="D8:F10">
    <cfRule type="expression" dxfId="9"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Menüs'!$I$40:$I$43</xm:f>
          </x14:formula1>
          <xm:sqref>D27:E27</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Menüs'!$A$40:$A$42</xm:f>
          </x14:formula1>
          <xm:sqref>F34:F40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1"/>
    <pageSetUpPr fitToPage="1"/>
  </sheetPr>
  <dimension ref="A1:G76"/>
  <sheetViews>
    <sheetView showGridLines="0" topLeftCell="C1" zoomScale="115" zoomScaleNormal="115" zoomScaleSheetLayoutView="130" workbookViewId="0">
      <selection activeCell="D18" sqref="D18:E18"/>
    </sheetView>
  </sheetViews>
  <sheetFormatPr baseColWidth="10" defaultColWidth="11.44140625" defaultRowHeight="13.8" x14ac:dyDescent="0.3"/>
  <cols>
    <col min="1" max="2" width="11.44140625" style="1" hidden="1" customWidth="1"/>
    <col min="3" max="3" width="23"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2</v>
      </c>
      <c r="C3" s="50" t="s">
        <v>1</v>
      </c>
      <c r="D3" s="107"/>
      <c r="E3" s="100" t="s">
        <v>18</v>
      </c>
      <c r="F3" s="101" t="str">
        <f ca="1">IFERROR(1*MID(MID(CELL( "dateiname",A1), FIND("]", CELL("dateiname", A1))+1, 255),    FIND("_",MID(CELL( "dateiname",A1), FIND("]", CELL("dateiname", A1))+1, 255))+A3,2),"")</f>
        <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132"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16.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132"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sCPLOTklMsV1eXaaHEkrGKIX00ipn68wbShOAAMDuCRSZf960fL1cO98KlWV/XP3tBPqVVxjNkFdpapCUDcpSg==" saltValue="dmukVTz+aRH3qJBa9oqmxQ==" spinCount="100000" sheet="1" objects="1" scenarios="1"/>
  <dataConsolidate/>
  <mergeCells count="31">
    <mergeCell ref="D10:F10"/>
    <mergeCell ref="C1:F1"/>
    <mergeCell ref="C2:F2"/>
    <mergeCell ref="C7:F7"/>
    <mergeCell ref="D8:F8"/>
    <mergeCell ref="D9:F9"/>
    <mergeCell ref="D19:E19"/>
    <mergeCell ref="D20:E20"/>
    <mergeCell ref="C21:E21"/>
    <mergeCell ref="C13:E13"/>
    <mergeCell ref="C24:E24"/>
    <mergeCell ref="D14:E14"/>
    <mergeCell ref="D15:E15"/>
    <mergeCell ref="D16:E16"/>
    <mergeCell ref="D17:E17"/>
    <mergeCell ref="D18:E18"/>
    <mergeCell ref="D39:E39"/>
    <mergeCell ref="D40:E40"/>
    <mergeCell ref="C44:F44"/>
    <mergeCell ref="D38:E38"/>
    <mergeCell ref="D25:E25"/>
    <mergeCell ref="D26:E26"/>
    <mergeCell ref="D27:E27"/>
    <mergeCell ref="D28:E28"/>
    <mergeCell ref="C29:E29"/>
    <mergeCell ref="C32:F32"/>
    <mergeCell ref="D33:E33"/>
    <mergeCell ref="D34:E34"/>
    <mergeCell ref="D35:E35"/>
    <mergeCell ref="D36:E36"/>
    <mergeCell ref="D37:E37"/>
  </mergeCells>
  <conditionalFormatting sqref="D25:F28 D14:F20 F34:F40">
    <cfRule type="expression" dxfId="8" priority="10">
      <formula>$A$11=0</formula>
    </cfRule>
  </conditionalFormatting>
  <conditionalFormatting sqref="F34:F40">
    <cfRule type="expression" dxfId="7" priority="9">
      <formula>ISNA($B34)</formula>
    </cfRule>
  </conditionalFormatting>
  <conditionalFormatting sqref="D25:E28">
    <cfRule type="expression" dxfId="6" priority="8">
      <formula>ISNA($A25)</formula>
    </cfRule>
  </conditionalFormatting>
  <conditionalFormatting sqref="G34:G40">
    <cfRule type="expression" dxfId="5" priority="7">
      <formula>ISNA($B34)</formula>
    </cfRule>
  </conditionalFormatting>
  <conditionalFormatting sqref="G25:G28">
    <cfRule type="expression" dxfId="4" priority="6">
      <formula>ISNA($A25)</formula>
    </cfRule>
  </conditionalFormatting>
  <conditionalFormatting sqref="G14">
    <cfRule type="expression" dxfId="3" priority="4">
      <formula>ISNA($A14)</formula>
    </cfRule>
  </conditionalFormatting>
  <conditionalFormatting sqref="D14:E20">
    <cfRule type="expression" dxfId="2" priority="3">
      <formula>ISNA($A14)</formula>
    </cfRule>
  </conditionalFormatting>
  <conditionalFormatting sqref="G15:G20">
    <cfRule type="expression" dxfId="1" priority="2">
      <formula>ISNA($A15)</formula>
    </cfRule>
  </conditionalFormatting>
  <conditionalFormatting sqref="D8:F10">
    <cfRule type="expression" dxfId="0"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Menüs'!$I$40:$I$43</xm:f>
          </x14:formula1>
          <xm:sqref>D27:E27</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Menüs'!$A$40:$A$42</xm:f>
          </x14:formula1>
          <xm:sqref>F34:F40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theme="1"/>
  </sheetPr>
  <dimension ref="A1:J51"/>
  <sheetViews>
    <sheetView zoomScaleNormal="100" workbookViewId="0">
      <selection activeCell="E21" sqref="E21"/>
    </sheetView>
  </sheetViews>
  <sheetFormatPr baseColWidth="10" defaultRowHeight="13.8" x14ac:dyDescent="0.3"/>
  <cols>
    <col min="1" max="1" width="29.6640625" customWidth="1"/>
    <col min="3" max="3" width="57.44140625" bestFit="1" customWidth="1"/>
    <col min="4" max="5" width="8.109375" customWidth="1"/>
    <col min="6" max="6" width="43.5546875" bestFit="1" customWidth="1"/>
    <col min="7" max="8" width="5.6640625" customWidth="1"/>
    <col min="9" max="9" width="47.44140625" bestFit="1" customWidth="1"/>
  </cols>
  <sheetData>
    <row r="1" spans="1:10" x14ac:dyDescent="0.3">
      <c r="A1" s="133" t="s">
        <v>26</v>
      </c>
    </row>
    <row r="2" spans="1:10" x14ac:dyDescent="0.3">
      <c r="A2" s="134" t="s">
        <v>40</v>
      </c>
    </row>
    <row r="3" spans="1:10" x14ac:dyDescent="0.3">
      <c r="A3" s="134" t="s">
        <v>41</v>
      </c>
      <c r="I3" t="s">
        <v>112</v>
      </c>
    </row>
    <row r="4" spans="1:10" x14ac:dyDescent="0.3">
      <c r="A4" s="134" t="s">
        <v>42</v>
      </c>
    </row>
    <row r="5" spans="1:10" x14ac:dyDescent="0.3">
      <c r="A5" s="134" t="s">
        <v>43</v>
      </c>
    </row>
    <row r="6" spans="1:10" ht="14.4" thickBot="1" x14ac:dyDescent="0.35"/>
    <row r="7" spans="1:10" x14ac:dyDescent="0.3">
      <c r="A7" s="133" t="s">
        <v>27</v>
      </c>
      <c r="C7" s="162" t="str">
        <f>Vorlage!C14</f>
        <v>Siedlungs- und Standortstruktur</v>
      </c>
      <c r="D7" s="163"/>
      <c r="E7" s="53"/>
      <c r="F7" s="162" t="str">
        <f>Vorlage!C18</f>
        <v>Befahrbarkeit</v>
      </c>
      <c r="G7" s="163"/>
      <c r="H7" s="53"/>
      <c r="I7" s="170" t="s">
        <v>59</v>
      </c>
      <c r="J7" s="171"/>
    </row>
    <row r="8" spans="1:10" x14ac:dyDescent="0.3">
      <c r="A8" s="134" t="s">
        <v>22</v>
      </c>
      <c r="C8" s="58" t="s">
        <v>82</v>
      </c>
      <c r="D8" s="59">
        <v>1</v>
      </c>
      <c r="F8" s="58" t="s">
        <v>255</v>
      </c>
      <c r="G8" s="59">
        <v>1</v>
      </c>
      <c r="I8" s="166" t="s">
        <v>96</v>
      </c>
      <c r="J8" s="167">
        <v>1</v>
      </c>
    </row>
    <row r="9" spans="1:10" x14ac:dyDescent="0.3">
      <c r="A9" s="134" t="s">
        <v>23</v>
      </c>
      <c r="C9" s="58" t="s">
        <v>81</v>
      </c>
      <c r="D9" s="59">
        <v>2</v>
      </c>
      <c r="F9" s="58" t="s">
        <v>254</v>
      </c>
      <c r="G9" s="59">
        <v>2</v>
      </c>
      <c r="I9" s="166" t="s">
        <v>178</v>
      </c>
      <c r="J9" s="167">
        <v>2</v>
      </c>
    </row>
    <row r="10" spans="1:10" x14ac:dyDescent="0.3">
      <c r="A10" s="134" t="s">
        <v>24</v>
      </c>
      <c r="C10" s="58" t="s">
        <v>80</v>
      </c>
      <c r="D10" s="59">
        <v>3</v>
      </c>
      <c r="F10" s="58" t="s">
        <v>253</v>
      </c>
      <c r="G10" s="59">
        <v>3</v>
      </c>
      <c r="I10" s="166" t="s">
        <v>179</v>
      </c>
      <c r="J10" s="167">
        <v>3</v>
      </c>
    </row>
    <row r="11" spans="1:10" x14ac:dyDescent="0.3">
      <c r="A11" s="134" t="s">
        <v>25</v>
      </c>
      <c r="C11" s="58" t="s">
        <v>83</v>
      </c>
      <c r="D11" s="59">
        <v>4</v>
      </c>
      <c r="F11" s="58" t="s">
        <v>257</v>
      </c>
      <c r="G11" s="59">
        <v>4</v>
      </c>
      <c r="I11" s="166" t="s">
        <v>97</v>
      </c>
      <c r="J11" s="167">
        <v>4</v>
      </c>
    </row>
    <row r="12" spans="1:10" ht="14.4" thickBot="1" x14ac:dyDescent="0.35">
      <c r="C12" s="60" t="s">
        <v>84</v>
      </c>
      <c r="D12" s="61">
        <v>0</v>
      </c>
      <c r="F12" s="60" t="s">
        <v>256</v>
      </c>
      <c r="G12" s="61">
        <v>0</v>
      </c>
      <c r="I12" s="168" t="s">
        <v>98</v>
      </c>
      <c r="J12" s="169">
        <v>0</v>
      </c>
    </row>
    <row r="13" spans="1:10" ht="14.4" thickBot="1" x14ac:dyDescent="0.35"/>
    <row r="14" spans="1:10" x14ac:dyDescent="0.3">
      <c r="A14" s="133" t="s">
        <v>45</v>
      </c>
      <c r="C14" s="162" t="str">
        <f>Vorlage!C15</f>
        <v>Vorhandene Ladeinfrastruktur</v>
      </c>
      <c r="D14" s="163"/>
      <c r="E14" s="53"/>
      <c r="F14" s="174" t="s">
        <v>64</v>
      </c>
      <c r="G14" s="165"/>
      <c r="H14" s="53"/>
      <c r="I14" s="170" t="s">
        <v>60</v>
      </c>
      <c r="J14" s="171"/>
    </row>
    <row r="15" spans="1:10" x14ac:dyDescent="0.3">
      <c r="A15" s="134" t="s">
        <v>46</v>
      </c>
      <c r="C15" s="58" t="s">
        <v>222</v>
      </c>
      <c r="D15" s="59">
        <v>1</v>
      </c>
      <c r="F15" s="166" t="s">
        <v>85</v>
      </c>
      <c r="G15" s="167">
        <v>1</v>
      </c>
      <c r="I15" s="166" t="s">
        <v>99</v>
      </c>
      <c r="J15" s="167">
        <v>1</v>
      </c>
    </row>
    <row r="16" spans="1:10" x14ac:dyDescent="0.3">
      <c r="A16" s="134" t="s">
        <v>50</v>
      </c>
      <c r="C16" s="58" t="s">
        <v>193</v>
      </c>
      <c r="D16" s="59">
        <v>2</v>
      </c>
      <c r="F16" s="166" t="s">
        <v>86</v>
      </c>
      <c r="G16" s="167">
        <v>2</v>
      </c>
      <c r="I16" s="166" t="s">
        <v>101</v>
      </c>
      <c r="J16" s="167">
        <v>2</v>
      </c>
    </row>
    <row r="17" spans="1:10" x14ac:dyDescent="0.3">
      <c r="A17" s="134" t="s">
        <v>47</v>
      </c>
      <c r="C17" s="58" t="s">
        <v>194</v>
      </c>
      <c r="D17" s="59">
        <v>3</v>
      </c>
      <c r="F17" s="166" t="s">
        <v>88</v>
      </c>
      <c r="G17" s="167">
        <v>3</v>
      </c>
      <c r="I17" s="166" t="s">
        <v>100</v>
      </c>
      <c r="J17" s="167">
        <v>3</v>
      </c>
    </row>
    <row r="18" spans="1:10" x14ac:dyDescent="0.3">
      <c r="C18" s="58" t="s">
        <v>221</v>
      </c>
      <c r="D18" s="59">
        <v>4</v>
      </c>
      <c r="F18" s="166" t="s">
        <v>87</v>
      </c>
      <c r="G18" s="167">
        <v>4</v>
      </c>
      <c r="I18" s="166" t="s">
        <v>102</v>
      </c>
      <c r="J18" s="167">
        <v>4</v>
      </c>
    </row>
    <row r="19" spans="1:10" ht="14.4" thickBot="1" x14ac:dyDescent="0.35">
      <c r="A19" s="133" t="s">
        <v>65</v>
      </c>
      <c r="C19" s="60" t="s">
        <v>84</v>
      </c>
      <c r="D19" s="61">
        <v>0</v>
      </c>
      <c r="F19" s="168" t="s">
        <v>84</v>
      </c>
      <c r="G19" s="169">
        <v>0</v>
      </c>
      <c r="I19" s="168" t="s">
        <v>98</v>
      </c>
      <c r="J19" s="169">
        <v>0</v>
      </c>
    </row>
    <row r="20" spans="1:10" x14ac:dyDescent="0.3">
      <c r="A20" s="134" t="s">
        <v>72</v>
      </c>
    </row>
    <row r="21" spans="1:10" x14ac:dyDescent="0.3">
      <c r="A21" s="134" t="s">
        <v>73</v>
      </c>
    </row>
    <row r="22" spans="1:10" ht="14.4" thickBot="1" x14ac:dyDescent="0.35"/>
    <row r="23" spans="1:10" x14ac:dyDescent="0.3">
      <c r="A23" s="11" t="str">
        <f>Vorlage!C8</f>
        <v>Straßenbehördliche Vorgaben</v>
      </c>
      <c r="C23" s="162" t="str">
        <f>Vorlage!C16</f>
        <v>POI- Points of Interest</v>
      </c>
      <c r="D23" s="163"/>
      <c r="E23" s="53"/>
      <c r="F23" s="162" t="str">
        <f>Vorlage!C19</f>
        <v>Erkennbarkeit</v>
      </c>
      <c r="G23" s="163"/>
      <c r="H23" s="53"/>
      <c r="I23" s="162" t="str">
        <f>Vorlage!C25</f>
        <v>Fördermöglichkeiten</v>
      </c>
      <c r="J23" s="175"/>
    </row>
    <row r="24" spans="1:10" x14ac:dyDescent="0.3">
      <c r="A24" t="s">
        <v>74</v>
      </c>
      <c r="C24" s="58" t="s">
        <v>223</v>
      </c>
      <c r="D24" s="59">
        <v>1</v>
      </c>
      <c r="F24" s="58" t="s">
        <v>89</v>
      </c>
      <c r="G24" s="59">
        <v>1</v>
      </c>
      <c r="I24" s="58" t="s">
        <v>111</v>
      </c>
      <c r="J24" s="59">
        <v>1</v>
      </c>
    </row>
    <row r="25" spans="1:10" x14ac:dyDescent="0.3">
      <c r="A25" t="s">
        <v>75</v>
      </c>
      <c r="C25" s="58" t="s">
        <v>224</v>
      </c>
      <c r="D25" s="59">
        <v>2</v>
      </c>
      <c r="F25" s="58" t="s">
        <v>90</v>
      </c>
      <c r="G25" s="59">
        <v>2</v>
      </c>
      <c r="I25" s="58" t="s">
        <v>232</v>
      </c>
      <c r="J25" s="59">
        <v>2</v>
      </c>
    </row>
    <row r="26" spans="1:10" x14ac:dyDescent="0.3">
      <c r="C26" s="58" t="s">
        <v>225</v>
      </c>
      <c r="D26" s="59">
        <v>3</v>
      </c>
      <c r="F26" s="58" t="s">
        <v>91</v>
      </c>
      <c r="G26" s="59">
        <v>3</v>
      </c>
      <c r="I26" s="58" t="s">
        <v>233</v>
      </c>
      <c r="J26" s="59">
        <v>3</v>
      </c>
    </row>
    <row r="27" spans="1:10" ht="14.4" thickBot="1" x14ac:dyDescent="0.35">
      <c r="A27" s="11" t="str">
        <f>Vorlage!C9</f>
        <v>Bauliche und Technische Eignung</v>
      </c>
      <c r="C27" s="58" t="s">
        <v>226</v>
      </c>
      <c r="D27" s="59">
        <v>0</v>
      </c>
      <c r="F27" s="60" t="s">
        <v>84</v>
      </c>
      <c r="G27" s="61">
        <v>0</v>
      </c>
      <c r="I27" s="58" t="s">
        <v>234</v>
      </c>
      <c r="J27" s="59">
        <v>4</v>
      </c>
    </row>
    <row r="28" spans="1:10" ht="14.4" thickBot="1" x14ac:dyDescent="0.35">
      <c r="A28" t="s">
        <v>76</v>
      </c>
      <c r="C28" s="60"/>
      <c r="D28" s="61"/>
      <c r="I28" s="60" t="s">
        <v>84</v>
      </c>
      <c r="J28" s="61">
        <v>0</v>
      </c>
    </row>
    <row r="29" spans="1:10" x14ac:dyDescent="0.3">
      <c r="A29" t="s">
        <v>77</v>
      </c>
    </row>
    <row r="30" spans="1:10" ht="14.4" thickBot="1" x14ac:dyDescent="0.35"/>
    <row r="31" spans="1:10" x14ac:dyDescent="0.3">
      <c r="A31" s="133" t="s">
        <v>68</v>
      </c>
      <c r="C31" s="162" t="str">
        <f>Vorlage!C17</f>
        <v>Erreichbarkeit</v>
      </c>
      <c r="D31" s="163"/>
      <c r="E31" s="53"/>
      <c r="F31" s="162" t="str">
        <f>Vorlage!C20</f>
        <v>Platzangebot</v>
      </c>
      <c r="G31" s="163"/>
      <c r="H31" s="53"/>
      <c r="I31" s="162" t="str">
        <f>Vorlage!C26</f>
        <v>Bauliche Maßnahmen</v>
      </c>
      <c r="J31" s="175"/>
    </row>
    <row r="32" spans="1:10" x14ac:dyDescent="0.3">
      <c r="A32" s="134" t="s">
        <v>74</v>
      </c>
      <c r="C32" s="164" t="s">
        <v>229</v>
      </c>
      <c r="D32" s="59">
        <v>1</v>
      </c>
      <c r="F32" s="58" t="s">
        <v>92</v>
      </c>
      <c r="G32" s="59">
        <v>1</v>
      </c>
      <c r="I32" s="58" t="s">
        <v>242</v>
      </c>
      <c r="J32" s="59">
        <v>1</v>
      </c>
    </row>
    <row r="33" spans="1:10" x14ac:dyDescent="0.3">
      <c r="A33" s="134" t="s">
        <v>75</v>
      </c>
      <c r="C33" s="164" t="s">
        <v>228</v>
      </c>
      <c r="D33" s="59">
        <v>2</v>
      </c>
      <c r="F33" s="58" t="s">
        <v>93</v>
      </c>
      <c r="G33" s="59">
        <v>2</v>
      </c>
      <c r="I33" s="58" t="s">
        <v>235</v>
      </c>
      <c r="J33" s="59">
        <v>2</v>
      </c>
    </row>
    <row r="34" spans="1:10" x14ac:dyDescent="0.3">
      <c r="C34" s="164" t="s">
        <v>227</v>
      </c>
      <c r="D34" s="59">
        <v>3</v>
      </c>
      <c r="F34" s="58" t="s">
        <v>94</v>
      </c>
      <c r="G34" s="59">
        <v>3</v>
      </c>
      <c r="I34" s="58" t="s">
        <v>236</v>
      </c>
      <c r="J34" s="59">
        <v>3</v>
      </c>
    </row>
    <row r="35" spans="1:10" ht="14.4" thickBot="1" x14ac:dyDescent="0.35">
      <c r="A35" s="11" t="str">
        <f>Vorlage!C10</f>
        <v>Spezielle Schutznormen (z.B. Denkmalschutz)</v>
      </c>
      <c r="C35" s="164" t="s">
        <v>230</v>
      </c>
      <c r="D35" s="59">
        <v>4</v>
      </c>
      <c r="F35" s="58" t="s">
        <v>95</v>
      </c>
      <c r="G35" s="59">
        <v>4</v>
      </c>
      <c r="I35" s="60" t="s">
        <v>84</v>
      </c>
      <c r="J35" s="61">
        <v>0</v>
      </c>
    </row>
    <row r="36" spans="1:10" ht="14.4" thickBot="1" x14ac:dyDescent="0.35">
      <c r="A36" t="s">
        <v>78</v>
      </c>
      <c r="C36" s="60" t="s">
        <v>84</v>
      </c>
      <c r="D36" s="61">
        <v>0</v>
      </c>
      <c r="F36" s="60" t="s">
        <v>84</v>
      </c>
      <c r="G36" s="61">
        <v>0</v>
      </c>
    </row>
    <row r="37" spans="1:10" x14ac:dyDescent="0.3">
      <c r="A37" t="s">
        <v>79</v>
      </c>
    </row>
    <row r="38" spans="1:10" ht="14.4" thickBot="1" x14ac:dyDescent="0.35"/>
    <row r="39" spans="1:10" x14ac:dyDescent="0.3">
      <c r="C39" s="57" t="s">
        <v>114</v>
      </c>
      <c r="D39" s="62"/>
      <c r="I39" s="162" t="str">
        <f>Vorlage!C27</f>
        <v>Stromnetz</v>
      </c>
      <c r="J39" s="175"/>
    </row>
    <row r="40" spans="1:10" x14ac:dyDescent="0.3">
      <c r="A40" s="70" t="s">
        <v>105</v>
      </c>
      <c r="C40" s="58" t="str">
        <f>A40</f>
        <v>Ja</v>
      </c>
      <c r="D40" s="59">
        <v>2</v>
      </c>
      <c r="I40" s="58" t="s">
        <v>241</v>
      </c>
      <c r="J40" s="59">
        <v>1</v>
      </c>
    </row>
    <row r="41" spans="1:10" x14ac:dyDescent="0.3">
      <c r="A41" s="71" t="s">
        <v>106</v>
      </c>
      <c r="C41" s="58" t="str">
        <f>A41</f>
        <v>Nein</v>
      </c>
      <c r="D41" s="59">
        <v>1</v>
      </c>
      <c r="I41" s="58" t="s">
        <v>109</v>
      </c>
      <c r="J41" s="59">
        <v>2</v>
      </c>
    </row>
    <row r="42" spans="1:10" ht="14.4" thickBot="1" x14ac:dyDescent="0.35">
      <c r="A42" s="72" t="s">
        <v>107</v>
      </c>
      <c r="C42" s="60" t="str">
        <f>A42</f>
        <v>keine Angabe</v>
      </c>
      <c r="D42" s="61">
        <v>0</v>
      </c>
      <c r="I42" s="58" t="s">
        <v>110</v>
      </c>
      <c r="J42" s="59">
        <v>3</v>
      </c>
    </row>
    <row r="43" spans="1:10" ht="14.4" thickBot="1" x14ac:dyDescent="0.35">
      <c r="I43" s="60" t="s">
        <v>84</v>
      </c>
      <c r="J43" s="61">
        <v>0</v>
      </c>
    </row>
    <row r="45" spans="1:10" ht="14.4" thickBot="1" x14ac:dyDescent="0.35"/>
    <row r="46" spans="1:10" x14ac:dyDescent="0.3">
      <c r="I46" s="162" t="str">
        <f>Vorlage!C28</f>
        <v>Wirtschaftlichkeit</v>
      </c>
      <c r="J46" s="175"/>
    </row>
    <row r="47" spans="1:10" x14ac:dyDescent="0.3">
      <c r="I47" s="58" t="s">
        <v>237</v>
      </c>
      <c r="J47" s="59">
        <v>1</v>
      </c>
    </row>
    <row r="48" spans="1:10" x14ac:dyDescent="0.3">
      <c r="I48" s="58" t="s">
        <v>238</v>
      </c>
      <c r="J48" s="59">
        <v>2</v>
      </c>
    </row>
    <row r="49" spans="9:10" x14ac:dyDescent="0.3">
      <c r="I49" s="58" t="s">
        <v>239</v>
      </c>
      <c r="J49" s="59">
        <v>3</v>
      </c>
    </row>
    <row r="50" spans="9:10" x14ac:dyDescent="0.3">
      <c r="I50" s="58" t="s">
        <v>240</v>
      </c>
      <c r="J50" s="59">
        <v>0</v>
      </c>
    </row>
    <row r="51" spans="9:10" ht="14.4" thickBot="1" x14ac:dyDescent="0.35">
      <c r="I51" s="60"/>
      <c r="J51" s="61"/>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theme="1"/>
  </sheetPr>
  <dimension ref="A1:G17"/>
  <sheetViews>
    <sheetView view="pageBreakPreview" zoomScaleNormal="100" zoomScaleSheetLayoutView="100" workbookViewId="0">
      <selection activeCell="A5" sqref="A5"/>
    </sheetView>
  </sheetViews>
  <sheetFormatPr baseColWidth="10" defaultRowHeight="13.8" x14ac:dyDescent="0.3"/>
  <cols>
    <col min="1" max="1" width="8" customWidth="1"/>
    <col min="2" max="2" width="41.88671875" bestFit="1" customWidth="1"/>
    <col min="3" max="3" width="33.33203125" bestFit="1" customWidth="1"/>
    <col min="4" max="5" width="12.109375" bestFit="1" customWidth="1"/>
  </cols>
  <sheetData>
    <row r="1" spans="1:7" ht="14.4" thickBot="1" x14ac:dyDescent="0.35">
      <c r="A1" s="275" t="s">
        <v>20</v>
      </c>
      <c r="B1" s="276"/>
      <c r="C1" s="276"/>
      <c r="D1" s="276"/>
      <c r="E1" s="276"/>
      <c r="F1" s="277"/>
      <c r="G1" s="10"/>
    </row>
    <row r="2" spans="1:7" ht="14.4" thickBot="1" x14ac:dyDescent="0.35">
      <c r="A2" s="22"/>
      <c r="B2" s="23"/>
      <c r="C2" s="23"/>
      <c r="D2" s="23"/>
      <c r="E2" s="23"/>
      <c r="F2" s="24"/>
      <c r="G2" s="10"/>
    </row>
    <row r="3" spans="1:7" ht="14.4" thickBot="1" x14ac:dyDescent="0.35">
      <c r="A3" s="278" t="s">
        <v>16</v>
      </c>
      <c r="B3" s="279"/>
      <c r="C3" s="279"/>
      <c r="D3" s="279"/>
      <c r="E3" s="279"/>
      <c r="F3" s="280"/>
      <c r="G3" s="10"/>
    </row>
    <row r="4" spans="1:7" ht="15" x14ac:dyDescent="0.35">
      <c r="A4" s="25" t="s">
        <v>14</v>
      </c>
      <c r="B4" s="26" t="s">
        <v>12</v>
      </c>
      <c r="C4" s="27" t="s">
        <v>29</v>
      </c>
      <c r="D4" s="27" t="s">
        <v>30</v>
      </c>
      <c r="E4" s="27" t="s">
        <v>31</v>
      </c>
      <c r="F4" s="28" t="s">
        <v>32</v>
      </c>
      <c r="G4" s="10"/>
    </row>
    <row r="5" spans="1:7" x14ac:dyDescent="0.3">
      <c r="A5" s="29">
        <f>'Zusatzkriterien Gewichtung'!C3</f>
        <v>0.2</v>
      </c>
      <c r="B5" s="5" t="s">
        <v>2</v>
      </c>
      <c r="C5" s="6"/>
      <c r="D5" s="6"/>
      <c r="E5" s="6"/>
      <c r="F5" s="30"/>
      <c r="G5" s="10"/>
    </row>
    <row r="6" spans="1:7" x14ac:dyDescent="0.3">
      <c r="A6" s="29">
        <f>'Zusatzkriterien Gewichtung'!C4</f>
        <v>0.2</v>
      </c>
      <c r="B6" s="5" t="s">
        <v>35</v>
      </c>
      <c r="C6" s="6"/>
      <c r="D6" s="6"/>
      <c r="E6" s="6"/>
      <c r="F6" s="30"/>
      <c r="G6" s="10"/>
    </row>
    <row r="7" spans="1:7" x14ac:dyDescent="0.3">
      <c r="A7" s="29">
        <f>'Zusatzkriterien Gewichtung'!C5</f>
        <v>0.2</v>
      </c>
      <c r="B7" s="5" t="s">
        <v>3</v>
      </c>
      <c r="C7" s="6"/>
      <c r="D7" s="6"/>
      <c r="E7" s="6"/>
      <c r="F7" s="30"/>
      <c r="G7" s="10"/>
    </row>
    <row r="8" spans="1:7" x14ac:dyDescent="0.3">
      <c r="A8" s="29">
        <f>'Zusatzkriterien Gewichtung'!C6</f>
        <v>0.1</v>
      </c>
      <c r="B8" s="5" t="s">
        <v>9</v>
      </c>
      <c r="C8" s="6"/>
      <c r="D8" s="6"/>
      <c r="E8" s="6"/>
      <c r="F8" s="30"/>
      <c r="G8" s="10"/>
    </row>
    <row r="9" spans="1:7" x14ac:dyDescent="0.3">
      <c r="A9" s="31">
        <f>'Zusatzkriterien Gewichtung'!C7</f>
        <v>0.1</v>
      </c>
      <c r="B9" s="32" t="s">
        <v>10</v>
      </c>
      <c r="C9" s="8"/>
      <c r="D9" s="8"/>
      <c r="E9" s="8"/>
      <c r="F9" s="33"/>
      <c r="G9" s="10"/>
    </row>
    <row r="10" spans="1:7" ht="14.4" thickBot="1" x14ac:dyDescent="0.35">
      <c r="A10" s="34">
        <f>'Zusatzkriterien Gewichtung'!C8</f>
        <v>0.1</v>
      </c>
      <c r="B10" s="35" t="s">
        <v>11</v>
      </c>
      <c r="C10" s="36"/>
      <c r="D10" s="36"/>
      <c r="E10" s="36"/>
      <c r="F10" s="37"/>
      <c r="G10" s="10"/>
    </row>
    <row r="11" spans="1:7" ht="14.4" thickBot="1" x14ac:dyDescent="0.35">
      <c r="A11" s="281" t="s">
        <v>13</v>
      </c>
      <c r="B11" s="282"/>
      <c r="C11" s="39" t="str">
        <f>IF(COUNT(C5:C10)&lt;5,"",SUMPRODUCT($A$5:$A$10,C5:C10))</f>
        <v/>
      </c>
      <c r="D11" s="39" t="str">
        <f>IF(COUNT(D5:D10)&lt;5,"",SUMPRODUCT($A$5:$A$10,D5:D10))</f>
        <v/>
      </c>
      <c r="E11" s="39" t="str">
        <f>IF(COUNT(E5:E10)&lt;5,"",SUMPRODUCT($A$5:$A$10,E5:E10))</f>
        <v/>
      </c>
      <c r="F11" s="40" t="str">
        <f>IF(COUNT(F5:F10)&lt;5,"",SUMPRODUCT($A$5:$A$10,F5:F10))</f>
        <v/>
      </c>
      <c r="G11" s="10"/>
    </row>
    <row r="12" spans="1:7" x14ac:dyDescent="0.3">
      <c r="A12" s="38">
        <f>SUM(A5:A10)</f>
        <v>0.9</v>
      </c>
      <c r="B12" s="10"/>
      <c r="C12" s="10"/>
      <c r="D12" s="10"/>
      <c r="E12" s="10"/>
      <c r="F12" s="10"/>
      <c r="G12" s="10"/>
    </row>
    <row r="13" spans="1:7" x14ac:dyDescent="0.3">
      <c r="A13" s="10"/>
      <c r="B13" s="10"/>
      <c r="C13" s="10"/>
      <c r="D13" s="10"/>
      <c r="E13" s="10"/>
      <c r="F13" s="10"/>
      <c r="G13" s="10"/>
    </row>
    <row r="14" spans="1:7" x14ac:dyDescent="0.3">
      <c r="A14" s="10" t="s">
        <v>51</v>
      </c>
      <c r="B14" s="10"/>
      <c r="C14" s="10"/>
      <c r="D14" s="10"/>
      <c r="E14" s="10"/>
      <c r="F14" s="10"/>
      <c r="G14" s="10"/>
    </row>
    <row r="15" spans="1:7" x14ac:dyDescent="0.3">
      <c r="A15" s="10" t="s">
        <v>44</v>
      </c>
      <c r="B15" s="10"/>
      <c r="C15" s="10"/>
      <c r="D15" s="10"/>
      <c r="E15" s="10"/>
      <c r="F15" s="10"/>
      <c r="G15" s="10"/>
    </row>
    <row r="16" spans="1:7" x14ac:dyDescent="0.3">
      <c r="A16" s="10"/>
      <c r="B16" s="10"/>
      <c r="C16" s="10"/>
      <c r="D16" s="10"/>
      <c r="E16" s="10"/>
      <c r="F16" s="10"/>
      <c r="G16" s="10"/>
    </row>
    <row r="17" spans="1:7" x14ac:dyDescent="0.3">
      <c r="A17" s="10"/>
      <c r="B17" s="10"/>
      <c r="C17" s="10"/>
      <c r="D17" s="10"/>
      <c r="E17" s="10"/>
      <c r="F17" s="10"/>
      <c r="G17" s="10"/>
    </row>
  </sheetData>
  <mergeCells count="3">
    <mergeCell ref="A1:F1"/>
    <mergeCell ref="A3:F3"/>
    <mergeCell ref="A11:B11"/>
  </mergeCells>
  <pageMargins left="0.7" right="0.7" top="0.78740157499999996" bottom="0.78740157499999996"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L324"/>
  <sheetViews>
    <sheetView showGridLines="0" zoomScale="130" zoomScaleNormal="130" workbookViewId="0">
      <selection activeCell="E93" sqref="E93"/>
    </sheetView>
  </sheetViews>
  <sheetFormatPr baseColWidth="10" defaultRowHeight="13.8" x14ac:dyDescent="0.3"/>
  <cols>
    <col min="3" max="3" width="25.6640625" customWidth="1"/>
    <col min="4" max="4" width="32.109375" customWidth="1"/>
    <col min="5" max="5" width="13.44140625" customWidth="1"/>
    <col min="8" max="8" width="11.44140625" customWidth="1"/>
  </cols>
  <sheetData>
    <row r="1" spans="3:12" ht="27" customHeight="1" x14ac:dyDescent="0.3"/>
    <row r="2" spans="3:12" ht="30" customHeight="1" x14ac:dyDescent="0.3">
      <c r="C2" s="223" t="s">
        <v>138</v>
      </c>
      <c r="D2" s="223"/>
      <c r="E2" s="223"/>
      <c r="F2" s="223"/>
      <c r="G2" s="223"/>
      <c r="H2" s="223"/>
      <c r="I2" s="223"/>
      <c r="J2" s="223"/>
      <c r="K2" s="223"/>
      <c r="L2" s="223"/>
    </row>
    <row r="4" spans="3:12" ht="12.75" customHeight="1" x14ac:dyDescent="0.3">
      <c r="C4" s="113"/>
      <c r="D4" s="225" t="s">
        <v>143</v>
      </c>
      <c r="E4" s="226"/>
      <c r="F4" s="226"/>
      <c r="G4" s="226"/>
      <c r="H4" s="226"/>
      <c r="I4" s="226"/>
      <c r="J4" s="226"/>
      <c r="K4" s="226"/>
    </row>
    <row r="5" spans="3:12" x14ac:dyDescent="0.3">
      <c r="D5" s="226" t="s">
        <v>140</v>
      </c>
      <c r="E5" s="226"/>
      <c r="F5" s="226"/>
      <c r="G5" s="226"/>
      <c r="H5" s="226"/>
      <c r="I5" s="226"/>
      <c r="J5" s="226"/>
      <c r="K5" s="226"/>
    </row>
    <row r="6" spans="3:12" x14ac:dyDescent="0.3">
      <c r="D6" s="115"/>
      <c r="E6" s="115"/>
      <c r="F6" s="115"/>
      <c r="G6" s="115"/>
      <c r="H6" s="115"/>
      <c r="I6" s="115"/>
      <c r="J6" s="115"/>
      <c r="K6" s="115"/>
    </row>
    <row r="10" spans="3:12" x14ac:dyDescent="0.3">
      <c r="E10" s="228" t="s">
        <v>141</v>
      </c>
      <c r="F10" s="228"/>
      <c r="G10" s="228"/>
      <c r="H10" s="228"/>
      <c r="I10" s="228"/>
      <c r="J10" s="228"/>
      <c r="K10" s="228"/>
    </row>
    <row r="11" spans="3:12" x14ac:dyDescent="0.3">
      <c r="E11" s="228"/>
      <c r="F11" s="228"/>
      <c r="G11" s="228"/>
      <c r="H11" s="228"/>
      <c r="I11" s="228"/>
      <c r="J11" s="228"/>
      <c r="K11" s="228"/>
    </row>
    <row r="12" spans="3:12" x14ac:dyDescent="0.3">
      <c r="E12" t="s">
        <v>142</v>
      </c>
    </row>
    <row r="15" spans="3:12" x14ac:dyDescent="0.3">
      <c r="C15" s="85"/>
      <c r="D15" t="s">
        <v>144</v>
      </c>
    </row>
    <row r="16" spans="3:12" x14ac:dyDescent="0.3">
      <c r="D16" t="s">
        <v>145</v>
      </c>
    </row>
    <row r="19" spans="4:4" x14ac:dyDescent="0.3">
      <c r="D19" t="s">
        <v>146</v>
      </c>
    </row>
    <row r="22" spans="4:4" hidden="1" x14ac:dyDescent="0.3"/>
    <row r="23" spans="4:4" hidden="1" x14ac:dyDescent="0.3"/>
    <row r="24" spans="4:4" hidden="1" x14ac:dyDescent="0.3"/>
    <row r="25" spans="4:4" hidden="1" x14ac:dyDescent="0.3"/>
    <row r="26" spans="4:4" hidden="1" x14ac:dyDescent="0.3"/>
    <row r="27" spans="4:4" hidden="1" x14ac:dyDescent="0.3"/>
    <row r="28" spans="4:4" hidden="1" x14ac:dyDescent="0.3"/>
    <row r="29" spans="4:4" hidden="1" x14ac:dyDescent="0.3"/>
    <row r="30" spans="4:4" hidden="1" x14ac:dyDescent="0.3"/>
    <row r="31" spans="4:4" hidden="1" x14ac:dyDescent="0.3"/>
    <row r="32" spans="4:4" hidden="1" x14ac:dyDescent="0.3"/>
    <row r="33" spans="3:12" hidden="1" x14ac:dyDescent="0.3"/>
    <row r="34" spans="3:12" hidden="1" x14ac:dyDescent="0.3"/>
    <row r="35" spans="3:12" hidden="1" x14ac:dyDescent="0.3"/>
    <row r="36" spans="3:12" hidden="1" x14ac:dyDescent="0.3"/>
    <row r="37" spans="3:12" hidden="1" x14ac:dyDescent="0.3"/>
    <row r="38" spans="3:12" hidden="1" x14ac:dyDescent="0.3"/>
    <row r="39" spans="3:12" hidden="1" x14ac:dyDescent="0.3"/>
    <row r="40" spans="3:12" ht="30" customHeight="1" x14ac:dyDescent="0.3">
      <c r="C40" s="223" t="s">
        <v>139</v>
      </c>
      <c r="D40" s="223"/>
      <c r="E40" s="223"/>
      <c r="F40" s="223"/>
      <c r="G40" s="223"/>
      <c r="H40" s="223"/>
      <c r="I40" s="223"/>
      <c r="J40" s="223"/>
      <c r="K40" s="223"/>
      <c r="L40" s="223"/>
    </row>
    <row r="42" spans="3:12" ht="14.4" x14ac:dyDescent="0.3">
      <c r="C42" s="110" t="s">
        <v>122</v>
      </c>
    </row>
    <row r="46" spans="3:12" hidden="1" x14ac:dyDescent="0.3"/>
    <row r="47" spans="3:12" x14ac:dyDescent="0.3">
      <c r="C47" s="11" t="s">
        <v>131</v>
      </c>
    </row>
    <row r="48" spans="3:12" x14ac:dyDescent="0.3">
      <c r="C48" s="111" t="s">
        <v>123</v>
      </c>
      <c r="D48" s="227" t="s">
        <v>129</v>
      </c>
      <c r="E48" s="227"/>
      <c r="F48" s="227"/>
      <c r="G48" s="227"/>
      <c r="H48" s="227"/>
      <c r="I48" s="227"/>
    </row>
    <row r="49" spans="3:9" x14ac:dyDescent="0.3">
      <c r="C49" s="112" t="s">
        <v>124</v>
      </c>
      <c r="D49" s="227" t="s">
        <v>130</v>
      </c>
      <c r="E49" s="227"/>
      <c r="F49" s="227"/>
      <c r="G49" s="227"/>
      <c r="H49" s="227"/>
      <c r="I49" s="227"/>
    </row>
    <row r="50" spans="3:9" x14ac:dyDescent="0.3">
      <c r="C50" s="112" t="s">
        <v>125</v>
      </c>
      <c r="D50" s="227" t="s">
        <v>134</v>
      </c>
      <c r="E50" s="227"/>
      <c r="F50" s="227"/>
      <c r="G50" s="227"/>
      <c r="H50" s="227"/>
      <c r="I50" s="227"/>
    </row>
    <row r="51" spans="3:9" x14ac:dyDescent="0.3">
      <c r="C51" s="112" t="s">
        <v>126</v>
      </c>
      <c r="D51" s="227" t="s">
        <v>133</v>
      </c>
      <c r="E51" s="227"/>
      <c r="F51" s="227"/>
      <c r="G51" s="227"/>
      <c r="H51" s="227"/>
      <c r="I51" s="227"/>
    </row>
    <row r="52" spans="3:9" x14ac:dyDescent="0.3">
      <c r="C52" s="112" t="s">
        <v>127</v>
      </c>
      <c r="D52" s="227" t="s">
        <v>132</v>
      </c>
      <c r="E52" s="227"/>
      <c r="F52" s="227"/>
      <c r="G52" s="227"/>
      <c r="H52" s="227"/>
      <c r="I52" s="227"/>
    </row>
    <row r="53" spans="3:9" x14ac:dyDescent="0.3">
      <c r="C53" s="112" t="s">
        <v>128</v>
      </c>
      <c r="D53" s="227" t="s">
        <v>135</v>
      </c>
      <c r="E53" s="227"/>
      <c r="F53" s="227"/>
      <c r="G53" s="227"/>
      <c r="H53" s="227"/>
      <c r="I53" s="227"/>
    </row>
    <row r="54" spans="3:9" x14ac:dyDescent="0.3">
      <c r="C54" s="111" t="s">
        <v>136</v>
      </c>
      <c r="D54" s="227" t="s">
        <v>137</v>
      </c>
      <c r="E54" s="227"/>
      <c r="F54" s="227"/>
      <c r="G54" s="227"/>
      <c r="H54" s="227"/>
      <c r="I54" s="227"/>
    </row>
    <row r="57" spans="3:9" hidden="1" x14ac:dyDescent="0.3"/>
    <row r="58" spans="3:9" hidden="1" x14ac:dyDescent="0.3"/>
    <row r="59" spans="3:9" hidden="1" x14ac:dyDescent="0.3"/>
    <row r="60" spans="3:9" hidden="1" x14ac:dyDescent="0.3"/>
    <row r="61" spans="3:9" hidden="1" x14ac:dyDescent="0.3"/>
    <row r="62" spans="3:9" hidden="1" x14ac:dyDescent="0.3"/>
    <row r="63" spans="3:9" hidden="1" x14ac:dyDescent="0.3"/>
    <row r="64" spans="3:9" hidden="1" x14ac:dyDescent="0.3"/>
    <row r="65" spans="3:12" hidden="1" x14ac:dyDescent="0.3"/>
    <row r="66" spans="3:12" hidden="1" x14ac:dyDescent="0.3"/>
    <row r="67" spans="3:12" hidden="1" x14ac:dyDescent="0.3"/>
    <row r="68" spans="3:12" hidden="1" x14ac:dyDescent="0.3"/>
    <row r="69" spans="3:12" hidden="1" x14ac:dyDescent="0.3"/>
    <row r="70" spans="3:12" ht="30" customHeight="1" x14ac:dyDescent="0.3">
      <c r="C70" s="224" t="s">
        <v>147</v>
      </c>
      <c r="D70" s="224"/>
      <c r="E70" s="224"/>
      <c r="F70" s="224"/>
      <c r="G70" s="224"/>
      <c r="H70" s="224"/>
      <c r="I70" s="224"/>
      <c r="J70" s="224"/>
      <c r="K70" s="224"/>
      <c r="L70" s="224"/>
    </row>
    <row r="72" spans="3:12" x14ac:dyDescent="0.3">
      <c r="C72" t="s">
        <v>148</v>
      </c>
    </row>
    <row r="74" spans="3:12" x14ac:dyDescent="0.3">
      <c r="C74" t="s">
        <v>149</v>
      </c>
      <c r="E74" t="s">
        <v>187</v>
      </c>
      <c r="I74" s="229" t="s">
        <v>150</v>
      </c>
      <c r="J74" s="229"/>
      <c r="K74" s="229"/>
    </row>
    <row r="75" spans="3:12" x14ac:dyDescent="0.3">
      <c r="I75" s="229"/>
      <c r="J75" s="229"/>
      <c r="K75" s="229"/>
    </row>
    <row r="85" spans="3:3" x14ac:dyDescent="0.3">
      <c r="C85" t="s">
        <v>188</v>
      </c>
    </row>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spans="3:12" hidden="1" x14ac:dyDescent="0.3"/>
    <row r="114" spans="3:12" hidden="1" x14ac:dyDescent="0.3"/>
    <row r="115" spans="3:12" hidden="1" x14ac:dyDescent="0.3"/>
    <row r="116" spans="3:12" hidden="1" x14ac:dyDescent="0.3"/>
    <row r="117" spans="3:12" hidden="1" x14ac:dyDescent="0.3"/>
    <row r="118" spans="3:12" hidden="1" x14ac:dyDescent="0.3"/>
    <row r="119" spans="3:12" hidden="1" x14ac:dyDescent="0.3"/>
    <row r="120" spans="3:12" ht="30" customHeight="1" x14ac:dyDescent="0.3">
      <c r="C120" s="224" t="s">
        <v>151</v>
      </c>
      <c r="D120" s="224"/>
      <c r="E120" s="224"/>
      <c r="F120" s="224"/>
      <c r="G120" s="224"/>
      <c r="H120" s="224"/>
      <c r="I120" s="224"/>
      <c r="J120" s="224"/>
      <c r="K120" s="224"/>
      <c r="L120" s="224"/>
    </row>
    <row r="122" spans="3:12" x14ac:dyDescent="0.3">
      <c r="C122" t="s">
        <v>250</v>
      </c>
    </row>
    <row r="150" spans="3:12" x14ac:dyDescent="0.3">
      <c r="C150" s="131" t="s">
        <v>152</v>
      </c>
    </row>
    <row r="151" spans="3:12" x14ac:dyDescent="0.3">
      <c r="G151" s="231" t="s">
        <v>153</v>
      </c>
      <c r="H151" s="231"/>
      <c r="I151" s="231"/>
      <c r="J151" s="231"/>
      <c r="K151" s="231"/>
    </row>
    <row r="154" spans="3:12" x14ac:dyDescent="0.3">
      <c r="J154" s="229" t="s">
        <v>154</v>
      </c>
      <c r="K154" s="229"/>
      <c r="L154" s="229"/>
    </row>
    <row r="155" spans="3:12" x14ac:dyDescent="0.3">
      <c r="J155" s="229"/>
      <c r="K155" s="229"/>
      <c r="L155" s="229"/>
    </row>
    <row r="157" spans="3:12" hidden="1" x14ac:dyDescent="0.3"/>
    <row r="158" spans="3:12" hidden="1" x14ac:dyDescent="0.3"/>
    <row r="159" spans="3:12" hidden="1" x14ac:dyDescent="0.3"/>
    <row r="160" spans="3:12"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spans="3:12" hidden="1" x14ac:dyDescent="0.3"/>
    <row r="178" spans="3:12" hidden="1" x14ac:dyDescent="0.3"/>
    <row r="179" spans="3:12" hidden="1" x14ac:dyDescent="0.3"/>
    <row r="180" spans="3:12" ht="30" customHeight="1" x14ac:dyDescent="0.3">
      <c r="C180" s="230" t="s">
        <v>156</v>
      </c>
      <c r="D180" s="230"/>
      <c r="E180" s="230"/>
      <c r="F180" s="230"/>
      <c r="G180" s="230"/>
      <c r="H180" s="230"/>
      <c r="I180" s="230"/>
      <c r="J180" s="230"/>
      <c r="K180" s="230"/>
      <c r="L180" s="230"/>
    </row>
    <row r="182" spans="3:12" x14ac:dyDescent="0.3">
      <c r="C182" t="s">
        <v>155</v>
      </c>
    </row>
    <row r="198" spans="3:9" x14ac:dyDescent="0.3">
      <c r="C198" t="s">
        <v>157</v>
      </c>
      <c r="E198" t="s">
        <v>158</v>
      </c>
      <c r="I198" t="s">
        <v>165</v>
      </c>
    </row>
    <row r="199" spans="3:9" x14ac:dyDescent="0.3">
      <c r="C199" t="s">
        <v>166</v>
      </c>
      <c r="E199" t="s">
        <v>159</v>
      </c>
      <c r="I199" t="s">
        <v>161</v>
      </c>
    </row>
    <row r="200" spans="3:9" x14ac:dyDescent="0.3">
      <c r="C200" t="s">
        <v>167</v>
      </c>
      <c r="E200" t="s">
        <v>160</v>
      </c>
      <c r="I200" t="s">
        <v>162</v>
      </c>
    </row>
    <row r="201" spans="3:9" x14ac:dyDescent="0.3">
      <c r="I201" t="s">
        <v>163</v>
      </c>
    </row>
    <row r="202" spans="3:9" x14ac:dyDescent="0.3">
      <c r="I202" t="s">
        <v>164</v>
      </c>
    </row>
    <row r="205" spans="3:9" hidden="1" x14ac:dyDescent="0.3"/>
    <row r="206" spans="3:9" hidden="1" x14ac:dyDescent="0.3"/>
    <row r="207" spans="3:9" hidden="1" x14ac:dyDescent="0.3"/>
    <row r="208" spans="3:9" hidden="1" x14ac:dyDescent="0.3"/>
    <row r="209" spans="3:12" hidden="1" x14ac:dyDescent="0.3"/>
    <row r="210" spans="3:12" hidden="1" x14ac:dyDescent="0.3"/>
    <row r="211" spans="3:12" hidden="1" x14ac:dyDescent="0.3"/>
    <row r="212" spans="3:12" hidden="1" x14ac:dyDescent="0.3"/>
    <row r="213" spans="3:12" hidden="1" x14ac:dyDescent="0.3"/>
    <row r="214" spans="3:12" hidden="1" x14ac:dyDescent="0.3"/>
    <row r="215" spans="3:12" hidden="1" x14ac:dyDescent="0.3"/>
    <row r="216" spans="3:12" hidden="1" x14ac:dyDescent="0.3"/>
    <row r="217" spans="3:12" hidden="1" x14ac:dyDescent="0.3"/>
    <row r="218" spans="3:12" hidden="1" x14ac:dyDescent="0.3"/>
    <row r="219" spans="3:12" hidden="1" x14ac:dyDescent="0.3"/>
    <row r="220" spans="3:12" ht="17.399999999999999" x14ac:dyDescent="0.3">
      <c r="C220" s="232" t="s">
        <v>168</v>
      </c>
      <c r="D220" s="232"/>
      <c r="E220" s="232"/>
      <c r="F220" s="232"/>
      <c r="G220" s="232"/>
      <c r="H220" s="232"/>
      <c r="I220" s="232"/>
      <c r="J220" s="232"/>
      <c r="K220" s="232"/>
      <c r="L220" s="232"/>
    </row>
    <row r="222" spans="3:12" x14ac:dyDescent="0.3">
      <c r="C222" t="s">
        <v>169</v>
      </c>
    </row>
    <row r="223" spans="3:12" x14ac:dyDescent="0.3">
      <c r="C223" t="s">
        <v>170</v>
      </c>
    </row>
    <row r="224" spans="3:12" x14ac:dyDescent="0.3">
      <c r="C224" t="s">
        <v>171</v>
      </c>
    </row>
    <row r="225" spans="3:12" hidden="1" x14ac:dyDescent="0.3"/>
    <row r="226" spans="3:12" hidden="1" x14ac:dyDescent="0.3"/>
    <row r="227" spans="3:12" hidden="1" x14ac:dyDescent="0.3"/>
    <row r="228" spans="3:12" hidden="1" x14ac:dyDescent="0.3"/>
    <row r="230" spans="3:12" ht="14.4" x14ac:dyDescent="0.3">
      <c r="C230" s="124" t="s">
        <v>177</v>
      </c>
    </row>
    <row r="232" spans="3:12" x14ac:dyDescent="0.3">
      <c r="I232" t="s">
        <v>173</v>
      </c>
    </row>
    <row r="233" spans="3:12" x14ac:dyDescent="0.3">
      <c r="I233" s="228" t="s">
        <v>172</v>
      </c>
      <c r="J233" s="228"/>
      <c r="K233" s="228"/>
      <c r="L233" s="228"/>
    </row>
    <row r="234" spans="3:12" x14ac:dyDescent="0.3">
      <c r="I234" s="228"/>
      <c r="J234" s="228"/>
      <c r="K234" s="228"/>
      <c r="L234" s="228"/>
    </row>
    <row r="235" spans="3:12" x14ac:dyDescent="0.3">
      <c r="I235" s="114"/>
      <c r="J235" s="114"/>
      <c r="K235" s="114"/>
      <c r="L235" s="114"/>
    </row>
    <row r="236" spans="3:12" x14ac:dyDescent="0.3">
      <c r="C236" s="228" t="s">
        <v>174</v>
      </c>
      <c r="D236" t="s">
        <v>175</v>
      </c>
      <c r="I236" s="114"/>
      <c r="J236" s="114"/>
      <c r="K236" s="114"/>
      <c r="L236" s="114"/>
    </row>
    <row r="237" spans="3:12" x14ac:dyDescent="0.3">
      <c r="C237" s="228"/>
      <c r="I237" s="114"/>
      <c r="J237" s="114"/>
      <c r="K237" s="114"/>
      <c r="L237" s="114"/>
    </row>
    <row r="238" spans="3:12" x14ac:dyDescent="0.3">
      <c r="C238" s="228"/>
      <c r="I238" s="114"/>
      <c r="J238" s="114"/>
      <c r="K238" s="114"/>
      <c r="L238" s="114"/>
    </row>
    <row r="239" spans="3:12" x14ac:dyDescent="0.3">
      <c r="I239" s="114"/>
      <c r="J239" s="114"/>
      <c r="K239" s="114"/>
      <c r="L239" s="114"/>
    </row>
    <row r="240" spans="3:12" hidden="1" x14ac:dyDescent="0.3">
      <c r="I240" s="114"/>
      <c r="J240" s="114"/>
      <c r="K240" s="114"/>
      <c r="L240" s="114"/>
    </row>
    <row r="241" spans="3:12" hidden="1" x14ac:dyDescent="0.3">
      <c r="I241" s="114"/>
      <c r="J241" s="114"/>
      <c r="K241" s="114"/>
      <c r="L241" s="114"/>
    </row>
    <row r="242" spans="3:12" hidden="1" x14ac:dyDescent="0.3">
      <c r="I242" s="114"/>
      <c r="J242" s="114"/>
      <c r="K242" s="114"/>
      <c r="L242" s="114"/>
    </row>
    <row r="243" spans="3:12" hidden="1" x14ac:dyDescent="0.3">
      <c r="I243" s="114"/>
      <c r="J243" s="114"/>
      <c r="K243" s="114"/>
      <c r="L243" s="114"/>
    </row>
    <row r="244" spans="3:12" hidden="1" x14ac:dyDescent="0.3"/>
    <row r="245" spans="3:12" ht="14.4" x14ac:dyDescent="0.3">
      <c r="C245" s="124" t="s">
        <v>176</v>
      </c>
    </row>
    <row r="246" spans="3:12" ht="14.4" x14ac:dyDescent="0.3">
      <c r="C246" s="124"/>
    </row>
    <row r="247" spans="3:12" x14ac:dyDescent="0.3">
      <c r="I247" s="228" t="s">
        <v>186</v>
      </c>
      <c r="J247" s="228"/>
      <c r="K247" s="228"/>
    </row>
    <row r="248" spans="3:12" x14ac:dyDescent="0.3">
      <c r="I248" s="228"/>
      <c r="J248" s="228"/>
      <c r="K248" s="228"/>
    </row>
    <row r="249" spans="3:12" x14ac:dyDescent="0.3">
      <c r="I249" s="228"/>
      <c r="J249" s="228"/>
      <c r="K249" s="228"/>
    </row>
    <row r="250" spans="3:12" x14ac:dyDescent="0.3">
      <c r="I250" s="228"/>
      <c r="J250" s="228"/>
      <c r="K250" s="228"/>
    </row>
    <row r="257" spans="3:11" hidden="1" x14ac:dyDescent="0.3"/>
    <row r="258" spans="3:11" hidden="1" x14ac:dyDescent="0.3"/>
    <row r="259" spans="3:11" hidden="1" x14ac:dyDescent="0.3"/>
    <row r="260" spans="3:11" ht="14.4" x14ac:dyDescent="0.3">
      <c r="C260" s="124" t="s">
        <v>213</v>
      </c>
    </row>
    <row r="262" spans="3:11" x14ac:dyDescent="0.3">
      <c r="I262" s="228" t="s">
        <v>184</v>
      </c>
      <c r="J262" s="228"/>
      <c r="K262" s="228"/>
    </row>
    <row r="263" spans="3:11" x14ac:dyDescent="0.3">
      <c r="I263" s="228"/>
      <c r="J263" s="228"/>
      <c r="K263" s="228"/>
    </row>
    <row r="264" spans="3:11" x14ac:dyDescent="0.3">
      <c r="I264" s="228"/>
      <c r="J264" s="228"/>
      <c r="K264" s="228"/>
    </row>
    <row r="265" spans="3:11" x14ac:dyDescent="0.3">
      <c r="I265" s="228"/>
      <c r="J265" s="228"/>
      <c r="K265" s="228"/>
    </row>
    <row r="274" spans="3:11" x14ac:dyDescent="0.3">
      <c r="D274" s="228" t="s">
        <v>180</v>
      </c>
      <c r="E274" s="228"/>
      <c r="F274" s="228"/>
      <c r="G274" s="228"/>
    </row>
    <row r="275" spans="3:11" x14ac:dyDescent="0.3">
      <c r="D275" s="228"/>
      <c r="E275" s="228"/>
      <c r="F275" s="228"/>
      <c r="G275" s="228"/>
    </row>
    <row r="276" spans="3:11" x14ac:dyDescent="0.3">
      <c r="D276" s="228"/>
      <c r="E276" s="228"/>
      <c r="F276" s="228"/>
      <c r="G276" s="228"/>
    </row>
    <row r="278" spans="3:11" hidden="1" x14ac:dyDescent="0.3"/>
    <row r="279" spans="3:11" hidden="1" x14ac:dyDescent="0.3"/>
    <row r="280" spans="3:11" ht="14.4" x14ac:dyDescent="0.3">
      <c r="C280" s="124" t="s">
        <v>212</v>
      </c>
    </row>
    <row r="282" spans="3:11" x14ac:dyDescent="0.3">
      <c r="I282" s="228" t="s">
        <v>184</v>
      </c>
      <c r="J282" s="228"/>
      <c r="K282" s="228"/>
    </row>
    <row r="283" spans="3:11" x14ac:dyDescent="0.3">
      <c r="I283" s="228"/>
      <c r="J283" s="228"/>
      <c r="K283" s="228"/>
    </row>
    <row r="284" spans="3:11" x14ac:dyDescent="0.3">
      <c r="I284" s="228"/>
      <c r="J284" s="228"/>
      <c r="K284" s="228"/>
    </row>
    <row r="285" spans="3:11" x14ac:dyDescent="0.3">
      <c r="I285" s="228"/>
      <c r="J285" s="228"/>
      <c r="K285" s="228"/>
    </row>
    <row r="287" spans="3:11" x14ac:dyDescent="0.3">
      <c r="D287" s="228" t="s">
        <v>180</v>
      </c>
      <c r="E287" s="228"/>
      <c r="F287" s="228"/>
      <c r="G287" s="228"/>
    </row>
    <row r="288" spans="3:11" x14ac:dyDescent="0.3">
      <c r="D288" s="228"/>
      <c r="E288" s="228"/>
      <c r="F288" s="228"/>
      <c r="G288" s="228"/>
    </row>
    <row r="289" spans="3:11" x14ac:dyDescent="0.3">
      <c r="D289" s="228"/>
      <c r="E289" s="228"/>
      <c r="F289" s="228"/>
      <c r="G289" s="228"/>
    </row>
    <row r="291" spans="3:11" hidden="1" x14ac:dyDescent="0.3"/>
    <row r="292" spans="3:11" hidden="1" x14ac:dyDescent="0.3"/>
    <row r="293" spans="3:11" hidden="1" x14ac:dyDescent="0.3"/>
    <row r="294" spans="3:11" hidden="1" x14ac:dyDescent="0.3"/>
    <row r="295" spans="3:11" hidden="1" x14ac:dyDescent="0.3"/>
    <row r="296" spans="3:11" hidden="1" x14ac:dyDescent="0.3"/>
    <row r="297" spans="3:11" hidden="1" x14ac:dyDescent="0.3"/>
    <row r="298" spans="3:11" ht="14.4" x14ac:dyDescent="0.3">
      <c r="C298" s="124" t="s">
        <v>181</v>
      </c>
    </row>
    <row r="301" spans="3:11" x14ac:dyDescent="0.3">
      <c r="I301" s="228" t="s">
        <v>185</v>
      </c>
      <c r="J301" s="228"/>
      <c r="K301" s="228"/>
    </row>
    <row r="302" spans="3:11" x14ac:dyDescent="0.3">
      <c r="I302" s="228"/>
      <c r="J302" s="228"/>
      <c r="K302" s="228"/>
    </row>
    <row r="303" spans="3:11" x14ac:dyDescent="0.3">
      <c r="I303" s="228"/>
      <c r="J303" s="228"/>
      <c r="K303" s="228"/>
    </row>
    <row r="304" spans="3:11" x14ac:dyDescent="0.3">
      <c r="I304" s="228"/>
      <c r="J304" s="228"/>
      <c r="K304" s="228"/>
    </row>
    <row r="308" spans="4:7" ht="6" customHeight="1" x14ac:dyDescent="0.3"/>
    <row r="309" spans="4:7" ht="12.75" customHeight="1" x14ac:dyDescent="0.3">
      <c r="D309" s="228" t="s">
        <v>182</v>
      </c>
      <c r="E309" s="228"/>
      <c r="F309" s="228"/>
      <c r="G309" s="228"/>
    </row>
    <row r="310" spans="4:7" x14ac:dyDescent="0.3">
      <c r="D310" s="228"/>
      <c r="E310" s="228"/>
      <c r="F310" s="228"/>
      <c r="G310" s="228"/>
    </row>
    <row r="311" spans="4:7" x14ac:dyDescent="0.3">
      <c r="D311" s="228"/>
      <c r="E311" s="228"/>
      <c r="F311" s="228"/>
      <c r="G311" s="228"/>
    </row>
    <row r="312" spans="4:7" x14ac:dyDescent="0.3">
      <c r="D312" s="228"/>
      <c r="E312" s="228"/>
      <c r="F312" s="228"/>
      <c r="G312" s="228"/>
    </row>
    <row r="313" spans="4:7" x14ac:dyDescent="0.3">
      <c r="D313" s="228"/>
      <c r="E313" s="228"/>
      <c r="F313" s="228"/>
      <c r="G313" s="228"/>
    </row>
    <row r="316" spans="4:7" hidden="1" x14ac:dyDescent="0.3"/>
    <row r="317" spans="4:7" hidden="1" x14ac:dyDescent="0.3"/>
    <row r="318" spans="4:7" hidden="1" x14ac:dyDescent="0.3"/>
    <row r="319" spans="4:7" hidden="1" x14ac:dyDescent="0.3"/>
    <row r="320" spans="4:7" hidden="1" x14ac:dyDescent="0.3"/>
    <row r="321" spans="3:3" hidden="1" x14ac:dyDescent="0.3"/>
    <row r="322" spans="3:3" hidden="1" x14ac:dyDescent="0.3"/>
    <row r="323" spans="3:3" hidden="1" x14ac:dyDescent="0.3"/>
    <row r="324" spans="3:3" ht="14.4" x14ac:dyDescent="0.3">
      <c r="C324" s="124" t="s">
        <v>183</v>
      </c>
    </row>
  </sheetData>
  <sheetProtection algorithmName="SHA-512" hashValue="rrNpMkHTBc6AYwLhqYauNN/nSP5FfvUSY/iFGCtYil/rntUtLuigJ35PxO38iMapubA2zD1mmTjccseiH+YFQQ==" saltValue="/zZZ6fi2K2M7hlta6xE5JQ==" spinCount="100000" sheet="1" objects="1" scenarios="1"/>
  <mergeCells count="28">
    <mergeCell ref="D287:G289"/>
    <mergeCell ref="D309:G313"/>
    <mergeCell ref="I262:K265"/>
    <mergeCell ref="I282:K285"/>
    <mergeCell ref="I301:K304"/>
    <mergeCell ref="C220:L220"/>
    <mergeCell ref="I233:L234"/>
    <mergeCell ref="C236:C238"/>
    <mergeCell ref="I247:K250"/>
    <mergeCell ref="D274:G276"/>
    <mergeCell ref="J154:L155"/>
    <mergeCell ref="C180:L180"/>
    <mergeCell ref="G151:K151"/>
    <mergeCell ref="D53:I53"/>
    <mergeCell ref="D54:I54"/>
    <mergeCell ref="I74:K75"/>
    <mergeCell ref="C70:L70"/>
    <mergeCell ref="C40:L40"/>
    <mergeCell ref="C2:L2"/>
    <mergeCell ref="C120:L120"/>
    <mergeCell ref="D4:K4"/>
    <mergeCell ref="D5:K5"/>
    <mergeCell ref="D48:I48"/>
    <mergeCell ref="D49:I49"/>
    <mergeCell ref="D50:I50"/>
    <mergeCell ref="D51:I51"/>
    <mergeCell ref="D52:I52"/>
    <mergeCell ref="E10:K11"/>
  </mergeCells>
  <pageMargins left="0.7" right="0.7" top="0.78740157499999996" bottom="0.78740157499999996"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B050"/>
    <pageSetUpPr fitToPage="1"/>
  </sheetPr>
  <dimension ref="A1:X30"/>
  <sheetViews>
    <sheetView showGridLines="0" showRowColHeaders="0" showZeros="0" topLeftCell="E1" zoomScaleNormal="100" zoomScaleSheetLayoutView="100" workbookViewId="0">
      <selection activeCell="K28" sqref="K28"/>
    </sheetView>
  </sheetViews>
  <sheetFormatPr baseColWidth="10" defaultColWidth="11.44140625" defaultRowHeight="13.8" x14ac:dyDescent="0.3"/>
  <cols>
    <col min="1" max="4" width="11.44140625" style="10" hidden="1" customWidth="1"/>
    <col min="5" max="5" width="2.33203125" style="10" customWidth="1"/>
    <col min="6" max="6" width="9.6640625" style="10" bestFit="1" customWidth="1"/>
    <col min="7" max="7" width="19.88671875" style="10" customWidth="1"/>
    <col min="8" max="9" width="16.88671875" style="10" bestFit="1" customWidth="1"/>
    <col min="10" max="10" width="14.33203125" style="10" bestFit="1" customWidth="1"/>
    <col min="11" max="11" width="27.6640625" style="10" bestFit="1" customWidth="1"/>
    <col min="12" max="12" width="18.109375" style="10" customWidth="1"/>
    <col min="13" max="14" width="3" style="10" customWidth="1"/>
    <col min="15" max="15" width="11.88671875" style="10" bestFit="1" customWidth="1"/>
    <col min="16" max="16" width="9.5546875" style="10" bestFit="1" customWidth="1"/>
    <col min="17" max="17" width="19.88671875" style="10" customWidth="1"/>
    <col min="18" max="18" width="27.6640625" style="10" bestFit="1" customWidth="1"/>
    <col min="19" max="21" width="2.109375" style="10" customWidth="1"/>
    <col min="22" max="22" width="24.6640625" style="10" customWidth="1"/>
    <col min="23" max="23" width="15.88671875" style="10" bestFit="1" customWidth="1"/>
    <col min="24" max="16384" width="11.44140625" style="10"/>
  </cols>
  <sheetData>
    <row r="1" spans="1:24" ht="18" x14ac:dyDescent="0.35">
      <c r="F1" s="233" t="s">
        <v>52</v>
      </c>
      <c r="G1" s="233"/>
      <c r="H1" s="233"/>
      <c r="I1" s="233"/>
      <c r="J1" s="233"/>
      <c r="K1" s="233"/>
      <c r="L1" s="233"/>
      <c r="M1" s="233"/>
      <c r="N1" s="233"/>
      <c r="O1" s="233"/>
      <c r="P1" s="233"/>
      <c r="Q1" s="233"/>
      <c r="R1" s="233"/>
      <c r="V1" s="122" t="s">
        <v>118</v>
      </c>
    </row>
    <row r="3" spans="1:24" ht="14.4" x14ac:dyDescent="0.3">
      <c r="A3" s="10" t="s">
        <v>38</v>
      </c>
      <c r="F3" s="235" t="s">
        <v>248</v>
      </c>
      <c r="G3" s="236"/>
      <c r="H3" s="236"/>
      <c r="I3" s="236"/>
      <c r="J3" s="236"/>
      <c r="K3" s="236"/>
      <c r="L3" s="236"/>
      <c r="M3" s="18"/>
      <c r="N3" s="18"/>
      <c r="O3" s="234" t="s">
        <v>49</v>
      </c>
      <c r="P3" s="234"/>
      <c r="Q3" s="234"/>
      <c r="R3" s="234"/>
      <c r="V3" s="19" t="s">
        <v>249</v>
      </c>
      <c r="W3" s="19" t="s">
        <v>36</v>
      </c>
      <c r="X3" s="13"/>
    </row>
    <row r="4" spans="1:24" ht="14.4" x14ac:dyDescent="0.3">
      <c r="A4" s="14"/>
      <c r="C4" s="10" t="s">
        <v>189</v>
      </c>
      <c r="D4" s="10" t="s">
        <v>190</v>
      </c>
      <c r="F4" s="21" t="s">
        <v>108</v>
      </c>
      <c r="G4" s="21" t="s">
        <v>247</v>
      </c>
      <c r="H4" s="21" t="s">
        <v>197</v>
      </c>
      <c r="I4" s="21" t="s">
        <v>198</v>
      </c>
      <c r="J4" s="21" t="s">
        <v>39</v>
      </c>
      <c r="K4" s="65" t="s">
        <v>199</v>
      </c>
      <c r="L4" s="21" t="s">
        <v>261</v>
      </c>
      <c r="M4" s="18"/>
      <c r="N4" s="18"/>
      <c r="O4" s="21" t="s">
        <v>37</v>
      </c>
      <c r="P4" s="65" t="s">
        <v>33</v>
      </c>
      <c r="Q4" s="21" t="s">
        <v>247</v>
      </c>
      <c r="R4" s="65" t="s">
        <v>199</v>
      </c>
      <c r="V4" s="20" t="s">
        <v>251</v>
      </c>
      <c r="W4" s="117">
        <v>0.6</v>
      </c>
      <c r="X4" s="13"/>
    </row>
    <row r="5" spans="1:24" x14ac:dyDescent="0.3">
      <c r="A5" s="17">
        <f t="shared" ref="A5:A24" si="0">ROW()-ROW($A$5)+1</f>
        <v>1</v>
      </c>
      <c r="B5" s="10">
        <f ca="1">IFERROR(D5+ROW()/100000,"")</f>
        <v>5.0000000000000002E-5</v>
      </c>
      <c r="C5" s="10">
        <f ca="1">INDIRECT("'Übersicht Hauptkriterien'!"&amp; "Z5S"&amp;ROWS($4:4)+3,FALSE)</f>
        <v>0</v>
      </c>
      <c r="D5" s="10">
        <f ca="1">IF(C5=1,0,K5)</f>
        <v>0</v>
      </c>
      <c r="F5" s="67">
        <f>HYPERLINK("[#]'Standort_"&amp;ROWS($4:4) &amp;"'!D3",ROWS($4:4))</f>
        <v>1</v>
      </c>
      <c r="G5" s="5">
        <f ca="1">IFERROR(INDIRECT("Standort_"&amp;F5 &amp; "!D3"),"")</f>
        <v>0</v>
      </c>
      <c r="H5" s="118" t="str">
        <f ca="1">IF(INDIRECT("'Übersicht Hauptkriterien'!"&amp; "Z14S"&amp;ROWS($4:4)+3,FALSE)=0,"",IFERROR(INDIRECT("'Übersicht Hauptkriterien'!"&amp; "Z14S"&amp;ROWS($4:4)+3,FALSE),0))</f>
        <v/>
      </c>
      <c r="I5" s="118" t="str">
        <f ca="1">IF(INDIRECT("'Übersicht Hauptkriterien'!"&amp; "Z20S"&amp;ROWS($4:4)+3,FALSE)=0,"",IFERROR(INDIRECT("'Übersicht Hauptkriterien'!"&amp; "Z20S"&amp;ROWS($4:4)+3,FALSE),0))</f>
        <v/>
      </c>
      <c r="J5" s="119">
        <f ca="1">IFERROR(INDIRECT("Standort_"&amp;F5 &amp; "!F41"),"")</f>
        <v>0</v>
      </c>
      <c r="K5" s="120">
        <f ca="1">IFERROR(ROUND(IFERROR(H5*$W$4,0)+IFERROR($W$5*I5,0)+IFERROR(J5*$W$6,0),2),"")</f>
        <v>0</v>
      </c>
      <c r="L5" s="120" t="str">
        <f ca="1">IF(C5=1,"nicht erfüllt","")</f>
        <v/>
      </c>
      <c r="N5" s="16"/>
      <c r="O5" s="43" t="str">
        <f ca="1">IF(ROUND(R5,1)=0,"",RANK(R5,$R$5:$R$24,0))</f>
        <v/>
      </c>
      <c r="P5" s="64" t="str">
        <f t="shared" ref="P5:P6" ca="1" si="1">IF(O5="","", IF(INDEX($C$5:$C$24,MATCH($R5,$B$5:$B$24,0),1)=1,"",INDEX($F$5:$K$24,MATCH($R5,$B$5:$B$24,0),1)))</f>
        <v/>
      </c>
      <c r="Q5" s="12" t="str">
        <f ca="1">IF(O5="","",IFERROR(INDEX($F$5:$K$24,MATCH($R5,$B$5:$B$24,0),2),""))</f>
        <v/>
      </c>
      <c r="R5" s="120">
        <f ca="1">IFERROR(IF(INDEX($C$5:$C$24,MATCH(LARGE($B$5:$B$24,A5),$B$5:$B$24,0),1)=1,"", IF(ROUND(INDEX($B$5:$B$24,MATCH(LARGE($B$5:$B$24,A5),$B$5:$B$24,0),1),1)=0,0,  INDEX($B$5:$B$24,MATCH(LARGE($B$5:$B$24,A5),$B$5:$B$24,0),1)      )      ),"")</f>
        <v>0</v>
      </c>
      <c r="T5" s="17"/>
      <c r="V5" s="20" t="s">
        <v>252</v>
      </c>
      <c r="W5" s="117">
        <v>0.3</v>
      </c>
      <c r="X5" s="13"/>
    </row>
    <row r="6" spans="1:24" x14ac:dyDescent="0.3">
      <c r="A6" s="17">
        <f t="shared" si="0"/>
        <v>2</v>
      </c>
      <c r="B6" s="10">
        <f t="shared" ref="B6:B24" ca="1" si="2">IFERROR(D6+ROW()/100000,"")</f>
        <v>6.0000000000000002E-5</v>
      </c>
      <c r="C6" s="10">
        <f ca="1">INDIRECT("'Übersicht Hauptkriterien'!"&amp; "Z5S"&amp;ROWS($4:5)+3,FALSE)</f>
        <v>0</v>
      </c>
      <c r="D6" s="10">
        <f t="shared" ref="D6:D24" ca="1" si="3">IF(C6=1,0,K6)</f>
        <v>0</v>
      </c>
      <c r="F6" s="67">
        <f>HYPERLINK("[#]'Standort_"&amp;ROWS($4:5) &amp;"'!D3",ROWS($4:5))</f>
        <v>2</v>
      </c>
      <c r="G6" s="5">
        <f t="shared" ref="G6:G24" ca="1" si="4">IFERROR(INDIRECT("Standort_"&amp;F6 &amp; "!D3"),"")</f>
        <v>0</v>
      </c>
      <c r="H6" s="118" t="str">
        <f ca="1">IF(INDIRECT("'Übersicht Hauptkriterien'!"&amp; "Z14S"&amp;ROWS($4:5)+3,FALSE)=0,"",IFERROR(INDIRECT("'Übersicht Hauptkriterien'!"&amp; "Z14S"&amp;ROWS($4:5)+3,FALSE),0))</f>
        <v/>
      </c>
      <c r="I6" s="118" t="str">
        <f ca="1">IF(INDIRECT("'Übersicht Hauptkriterien'!"&amp; "Z20S"&amp;ROWS($4:5)+3,FALSE)=0,"",IFERROR(INDIRECT("'Übersicht Hauptkriterien'!"&amp; "Z20S"&amp;ROWS($4:5)+3,FALSE),0))</f>
        <v/>
      </c>
      <c r="J6" s="119">
        <f t="shared" ref="J6:J24" ca="1" si="5">IFERROR(INDIRECT("Standort_"&amp;F6 &amp; "!F41"),"")</f>
        <v>0</v>
      </c>
      <c r="K6" s="120">
        <f t="shared" ref="K6:K24" ca="1" si="6">IFERROR(ROUND(IFERROR(H6*$W$4,0)+IFERROR($W$5*I6,0)+IFERROR(J6*$W$6,0),2),"")</f>
        <v>0</v>
      </c>
      <c r="L6" s="120" t="str">
        <f t="shared" ref="L6:L24" ca="1" si="7">IF(C6=1,"nicht erfüllt","")</f>
        <v/>
      </c>
      <c r="N6" s="16"/>
      <c r="O6" s="43" t="str">
        <f t="shared" ref="O6:O24" ca="1" si="8">IF(ROUND(R6,1)=0,"",RANK(R6,$R$5:$R$24,0))</f>
        <v/>
      </c>
      <c r="P6" s="64" t="str">
        <f t="shared" ca="1" si="1"/>
        <v/>
      </c>
      <c r="Q6" s="12" t="str">
        <f ca="1">IF(O6="","",IFERROR(INDEX($F$5:$K$24,MATCH($R6,$B$5:$B$24,0),2),""))</f>
        <v/>
      </c>
      <c r="R6" s="120">
        <f t="shared" ref="R6:R24" ca="1" si="9">IFERROR(IF(INDEX($C$5:$C$24,MATCH(LARGE($B$5:$B$24,A6),$B$5:$B$24,0),1)=1,"", IF(ROUND(INDEX($B$5:$B$24,MATCH(LARGE($B$5:$B$24,A6),$B$5:$B$24,0),1),1)=0,0,  INDEX($B$5:$B$24,MATCH(LARGE($B$5:$B$24,A6),$B$5:$B$24,0),1)      )      ),"")</f>
        <v>0</v>
      </c>
      <c r="T6" s="17"/>
      <c r="V6" s="20" t="s">
        <v>69</v>
      </c>
      <c r="W6" s="68">
        <f>1-W5-W4</f>
        <v>9.9999999999999978E-2</v>
      </c>
      <c r="X6" s="13"/>
    </row>
    <row r="7" spans="1:24" x14ac:dyDescent="0.3">
      <c r="A7" s="17">
        <f t="shared" si="0"/>
        <v>3</v>
      </c>
      <c r="B7" s="10">
        <f t="shared" ca="1" si="2"/>
        <v>6.9999999999999994E-5</v>
      </c>
      <c r="C7" s="10">
        <f ca="1">INDIRECT("'Übersicht Hauptkriterien'!"&amp; "Z5S"&amp;ROWS($4:6)+3,FALSE)</f>
        <v>0</v>
      </c>
      <c r="D7" s="10">
        <f t="shared" ca="1" si="3"/>
        <v>0</v>
      </c>
      <c r="F7" s="67">
        <f>HYPERLINK("[#]'Standort_"&amp;ROWS($4:6) &amp;"'!D3",ROWS($4:6))</f>
        <v>3</v>
      </c>
      <c r="G7" s="5">
        <f t="shared" ca="1" si="4"/>
        <v>0</v>
      </c>
      <c r="H7" s="118" t="str">
        <f ca="1">IF(INDIRECT("'Übersicht Hauptkriterien'!"&amp; "Z14S"&amp;ROWS($4:6)+3,FALSE)=0,"",IFERROR(INDIRECT("'Übersicht Hauptkriterien'!"&amp; "Z14S"&amp;ROWS($4:6)+3,FALSE),0))</f>
        <v/>
      </c>
      <c r="I7" s="118" t="str">
        <f ca="1">IF(INDIRECT("'Übersicht Hauptkriterien'!"&amp; "Z20S"&amp;ROWS($4:6)+3,FALSE)=0,"",IFERROR(INDIRECT("'Übersicht Hauptkriterien'!"&amp; "Z20S"&amp;ROWS($4:6)+3,FALSE),0))</f>
        <v/>
      </c>
      <c r="J7" s="119">
        <f t="shared" ca="1" si="5"/>
        <v>0</v>
      </c>
      <c r="K7" s="120">
        <f t="shared" ca="1" si="6"/>
        <v>0</v>
      </c>
      <c r="L7" s="120" t="str">
        <f t="shared" ca="1" si="7"/>
        <v/>
      </c>
      <c r="N7" s="16"/>
      <c r="O7" s="43" t="str">
        <f t="shared" ca="1" si="8"/>
        <v/>
      </c>
      <c r="P7" s="64" t="str">
        <f ca="1">IF(O7="","", IF(INDEX($C$5:$C$24,MATCH($R7,$B$5:$B$24,0),1)=1,"",INDEX($F$5:$K$24,MATCH($R7,$B$5:$B$24,0),1)))</f>
        <v/>
      </c>
      <c r="Q7" s="12" t="str">
        <f ca="1">IF(O7="","",IF(INDEX($C$5:$C$24,MATCH($R7,$B$5:$B$24,0),1)=1,"",(INDEX($F$5:$K$24,MATCH($R7,$B$5:$B$24,0),2))))</f>
        <v/>
      </c>
      <c r="R7" s="120">
        <f t="shared" ca="1" si="9"/>
        <v>0</v>
      </c>
      <c r="T7" s="17"/>
      <c r="V7" s="13"/>
      <c r="W7" s="69">
        <f>SUM(W4:W6)</f>
        <v>0.99999999999999989</v>
      </c>
      <c r="X7" s="13"/>
    </row>
    <row r="8" spans="1:24" x14ac:dyDescent="0.3">
      <c r="A8" s="17">
        <f t="shared" si="0"/>
        <v>4</v>
      </c>
      <c r="B8" s="10">
        <f t="shared" ca="1" si="2"/>
        <v>8.0000000000000007E-5</v>
      </c>
      <c r="C8" s="10">
        <f ca="1">INDIRECT("'Übersicht Hauptkriterien'!"&amp; "Z5S"&amp;ROWS($4:7)+3,FALSE)</f>
        <v>0</v>
      </c>
      <c r="D8" s="10">
        <f t="shared" ca="1" si="3"/>
        <v>0</v>
      </c>
      <c r="F8" s="67">
        <f>HYPERLINK("[#]'Standort_"&amp;ROWS($4:7) &amp;"'!D3",ROWS($4:7))</f>
        <v>4</v>
      </c>
      <c r="G8" s="5">
        <f t="shared" ca="1" si="4"/>
        <v>0</v>
      </c>
      <c r="H8" s="118" t="str">
        <f ca="1">IF(INDIRECT("'Übersicht Hauptkriterien'!"&amp; "Z14S"&amp;ROWS($4:7)+3,FALSE)=0,"",IFERROR(INDIRECT("'Übersicht Hauptkriterien'!"&amp; "Z14S"&amp;ROWS($4:7)+3,FALSE),0))</f>
        <v/>
      </c>
      <c r="I8" s="118" t="str">
        <f ca="1">IF(INDIRECT("'Übersicht Hauptkriterien'!"&amp; "Z20S"&amp;ROWS($4:7)+3,FALSE)=0,"",IFERROR(INDIRECT("'Übersicht Hauptkriterien'!"&amp; "Z20S"&amp;ROWS($4:7)+3,FALSE),0))</f>
        <v/>
      </c>
      <c r="J8" s="119">
        <f t="shared" ca="1" si="5"/>
        <v>0</v>
      </c>
      <c r="K8" s="120">
        <f t="shared" ca="1" si="6"/>
        <v>0</v>
      </c>
      <c r="L8" s="120" t="str">
        <f t="shared" ca="1" si="7"/>
        <v/>
      </c>
      <c r="N8" s="16"/>
      <c r="O8" s="43" t="str">
        <f t="shared" ca="1" si="8"/>
        <v/>
      </c>
      <c r="P8" s="64" t="str">
        <f t="shared" ref="P8:P24" ca="1" si="10">IF(O8="","", IF(INDEX($C$5:$C$24,MATCH($R8,$B$5:$B$24,0),1)=1,"",INDEX($F$5:$K$24,MATCH($R8,$B$5:$B$24,0),1)))</f>
        <v/>
      </c>
      <c r="Q8" s="12" t="str">
        <f t="shared" ref="Q8:Q24" ca="1" si="11">IF(O8="","",IF(INDEX($C$5:$C$24,MATCH($R8,$B$5:$B$24,0),1)=1,"",(INDEX($F$5:$K$24,MATCH($R8,$B$5:$B$24,0),2))))</f>
        <v/>
      </c>
      <c r="R8" s="120">
        <f t="shared" ca="1" si="9"/>
        <v>0</v>
      </c>
      <c r="T8" s="17"/>
      <c r="X8" s="13"/>
    </row>
    <row r="9" spans="1:24" x14ac:dyDescent="0.3">
      <c r="A9" s="17">
        <f t="shared" si="0"/>
        <v>5</v>
      </c>
      <c r="B9" s="10">
        <f t="shared" ca="1" si="2"/>
        <v>9.0000000000000006E-5</v>
      </c>
      <c r="C9" s="10">
        <f ca="1">INDIRECT("'Übersicht Hauptkriterien'!"&amp; "Z5S"&amp;ROWS($4:8)+3,FALSE)</f>
        <v>0</v>
      </c>
      <c r="D9" s="10">
        <f t="shared" ca="1" si="3"/>
        <v>0</v>
      </c>
      <c r="F9" s="67">
        <f>HYPERLINK("[#]'Standort_"&amp;ROWS($4:8) &amp;"'!D3",ROWS($4:8))</f>
        <v>5</v>
      </c>
      <c r="G9" s="5">
        <f t="shared" ca="1" si="4"/>
        <v>0</v>
      </c>
      <c r="H9" s="118" t="str">
        <f ca="1">IF(INDIRECT("'Übersicht Hauptkriterien'!"&amp; "Z14S"&amp;ROWS($4:8)+3,FALSE)=0,"",IFERROR(INDIRECT("'Übersicht Hauptkriterien'!"&amp; "Z14S"&amp;ROWS($4:8)+3,FALSE),0))</f>
        <v/>
      </c>
      <c r="I9" s="118" t="str">
        <f ca="1">IF(INDIRECT("'Übersicht Hauptkriterien'!"&amp; "Z20S"&amp;ROWS($4:8)+3,FALSE)=0,"",IFERROR(INDIRECT("'Übersicht Hauptkriterien'!"&amp; "Z20S"&amp;ROWS($4:8)+3,FALSE),0))</f>
        <v/>
      </c>
      <c r="J9" s="119">
        <f t="shared" ca="1" si="5"/>
        <v>0</v>
      </c>
      <c r="K9" s="120">
        <f t="shared" ca="1" si="6"/>
        <v>0</v>
      </c>
      <c r="L9" s="120" t="str">
        <f t="shared" ca="1" si="7"/>
        <v/>
      </c>
      <c r="N9" s="16"/>
      <c r="O9" s="43" t="str">
        <f t="shared" ca="1" si="8"/>
        <v/>
      </c>
      <c r="P9" s="64" t="str">
        <f t="shared" ca="1" si="10"/>
        <v/>
      </c>
      <c r="Q9" s="12" t="str">
        <f t="shared" ca="1" si="11"/>
        <v/>
      </c>
      <c r="R9" s="120">
        <f t="shared" ca="1" si="9"/>
        <v>0</v>
      </c>
      <c r="T9" s="17"/>
      <c r="V9" s="13"/>
      <c r="W9" s="13"/>
      <c r="X9" s="13"/>
    </row>
    <row r="10" spans="1:24" x14ac:dyDescent="0.3">
      <c r="A10" s="17">
        <f t="shared" si="0"/>
        <v>6</v>
      </c>
      <c r="B10" s="10">
        <f t="shared" ca="1" si="2"/>
        <v>1E-4</v>
      </c>
      <c r="C10" s="10">
        <f ca="1">INDIRECT("'Übersicht Hauptkriterien'!"&amp; "Z5S"&amp;ROWS($4:9)+3,FALSE)</f>
        <v>0</v>
      </c>
      <c r="D10" s="10">
        <f t="shared" ca="1" si="3"/>
        <v>0</v>
      </c>
      <c r="F10" s="67">
        <f>HYPERLINK("[#]'Standort_"&amp;ROWS($4:9) &amp;"'!D3",ROWS($4:9))</f>
        <v>6</v>
      </c>
      <c r="G10" s="5">
        <f t="shared" ca="1" si="4"/>
        <v>0</v>
      </c>
      <c r="H10" s="118" t="str">
        <f ca="1">IF(INDIRECT("'Übersicht Hauptkriterien'!"&amp; "Z14S"&amp;ROWS($4:9)+3,FALSE)=0,"",IFERROR(INDIRECT("'Übersicht Hauptkriterien'!"&amp; "Z14S"&amp;ROWS($4:9)+3,FALSE),0))</f>
        <v/>
      </c>
      <c r="I10" s="118" t="str">
        <f ca="1">IF(INDIRECT("'Übersicht Hauptkriterien'!"&amp; "Z20S"&amp;ROWS($4:9)+3,FALSE)=0,"",IFERROR(INDIRECT("'Übersicht Hauptkriterien'!"&amp; "Z20S"&amp;ROWS($4:9)+3,FALSE),0))</f>
        <v/>
      </c>
      <c r="J10" s="119">
        <f t="shared" ca="1" si="5"/>
        <v>0</v>
      </c>
      <c r="K10" s="120">
        <f t="shared" ca="1" si="6"/>
        <v>0</v>
      </c>
      <c r="L10" s="120" t="str">
        <f t="shared" ca="1" si="7"/>
        <v/>
      </c>
      <c r="N10" s="16"/>
      <c r="O10" s="43" t="str">
        <f t="shared" ca="1" si="8"/>
        <v/>
      </c>
      <c r="P10" s="64" t="str">
        <f t="shared" ca="1" si="10"/>
        <v/>
      </c>
      <c r="Q10" s="12" t="str">
        <f t="shared" ca="1" si="11"/>
        <v/>
      </c>
      <c r="R10" s="120">
        <f t="shared" ca="1" si="9"/>
        <v>0</v>
      </c>
      <c r="T10" s="17"/>
      <c r="V10" s="13"/>
      <c r="W10" s="13"/>
      <c r="X10" s="13"/>
    </row>
    <row r="11" spans="1:24" x14ac:dyDescent="0.3">
      <c r="A11" s="17">
        <f t="shared" si="0"/>
        <v>7</v>
      </c>
      <c r="B11" s="10">
        <f t="shared" ca="1" si="2"/>
        <v>1.1E-4</v>
      </c>
      <c r="C11" s="10">
        <f ca="1">INDIRECT("'Übersicht Hauptkriterien'!"&amp; "Z5S"&amp;ROWS($4:10)+3,FALSE)</f>
        <v>0</v>
      </c>
      <c r="D11" s="10">
        <f t="shared" ca="1" si="3"/>
        <v>0</v>
      </c>
      <c r="F11" s="67">
        <f>HYPERLINK("[#]'Standort_"&amp;ROWS($4:10) &amp;"'!D3",ROWS($4:10))</f>
        <v>7</v>
      </c>
      <c r="G11" s="5" t="str">
        <f t="shared" ca="1" si="4"/>
        <v/>
      </c>
      <c r="H11" s="118" t="str">
        <f ca="1">IF(INDIRECT("'Übersicht Hauptkriterien'!"&amp; "Z14S"&amp;ROWS($4:10)+3,FALSE)=0,"",IFERROR(INDIRECT("'Übersicht Hauptkriterien'!"&amp; "Z14S"&amp;ROWS($4:10)+3,FALSE),0))</f>
        <v/>
      </c>
      <c r="I11" s="118" t="str">
        <f ca="1">IF(INDIRECT("'Übersicht Hauptkriterien'!"&amp; "Z20S"&amp;ROWS($4:10)+3,FALSE)=0,"",IFERROR(INDIRECT("'Übersicht Hauptkriterien'!"&amp; "Z20S"&amp;ROWS($4:10)+3,FALSE),0))</f>
        <v/>
      </c>
      <c r="J11" s="119" t="str">
        <f t="shared" ca="1" si="5"/>
        <v/>
      </c>
      <c r="K11" s="120">
        <f t="shared" ca="1" si="6"/>
        <v>0</v>
      </c>
      <c r="L11" s="120" t="str">
        <f t="shared" ca="1" si="7"/>
        <v/>
      </c>
      <c r="N11" s="16"/>
      <c r="O11" s="43" t="str">
        <f t="shared" ca="1" si="8"/>
        <v/>
      </c>
      <c r="P11" s="64" t="str">
        <f t="shared" ca="1" si="10"/>
        <v/>
      </c>
      <c r="Q11" s="12" t="str">
        <f t="shared" ca="1" si="11"/>
        <v/>
      </c>
      <c r="R11" s="120">
        <f t="shared" ca="1" si="9"/>
        <v>0</v>
      </c>
      <c r="T11" s="17"/>
    </row>
    <row r="12" spans="1:24" x14ac:dyDescent="0.3">
      <c r="A12" s="17">
        <f t="shared" si="0"/>
        <v>8</v>
      </c>
      <c r="B12" s="10">
        <f t="shared" ca="1" si="2"/>
        <v>1.2E-4</v>
      </c>
      <c r="C12" s="10">
        <f ca="1">INDIRECT("'Übersicht Hauptkriterien'!"&amp; "Z5S"&amp;ROWS($4:11)+3,FALSE)</f>
        <v>0</v>
      </c>
      <c r="D12" s="10">
        <f t="shared" ca="1" si="3"/>
        <v>0</v>
      </c>
      <c r="F12" s="67">
        <f>HYPERLINK("[#]'Standort_"&amp;ROWS($4:11) &amp;"'!D3",ROWS($4:11))</f>
        <v>8</v>
      </c>
      <c r="G12" s="5" t="str">
        <f t="shared" ca="1" si="4"/>
        <v/>
      </c>
      <c r="H12" s="118" t="str">
        <f ca="1">IF(INDIRECT("'Übersicht Hauptkriterien'!"&amp; "Z14S"&amp;ROWS($4:11)+3,FALSE)=0,"",IFERROR(INDIRECT("'Übersicht Hauptkriterien'!"&amp; "Z14S"&amp;ROWS($4:11)+3,FALSE),0))</f>
        <v/>
      </c>
      <c r="I12" s="118" t="str">
        <f ca="1">IF(INDIRECT("'Übersicht Hauptkriterien'!"&amp; "Z20S"&amp;ROWS($4:11)+3,FALSE)=0,"",IFERROR(INDIRECT("'Übersicht Hauptkriterien'!"&amp; "Z20S"&amp;ROWS($4:11)+3,FALSE),0))</f>
        <v/>
      </c>
      <c r="J12" s="119" t="str">
        <f t="shared" ca="1" si="5"/>
        <v/>
      </c>
      <c r="K12" s="120">
        <f t="shared" ca="1" si="6"/>
        <v>0</v>
      </c>
      <c r="L12" s="120" t="str">
        <f t="shared" ca="1" si="7"/>
        <v/>
      </c>
      <c r="N12" s="16"/>
      <c r="O12" s="43" t="str">
        <f t="shared" ca="1" si="8"/>
        <v/>
      </c>
      <c r="P12" s="64" t="str">
        <f t="shared" ca="1" si="10"/>
        <v/>
      </c>
      <c r="Q12" s="12" t="str">
        <f t="shared" ca="1" si="11"/>
        <v/>
      </c>
      <c r="R12" s="120">
        <f t="shared" ca="1" si="9"/>
        <v>0</v>
      </c>
      <c r="T12" s="17"/>
    </row>
    <row r="13" spans="1:24" x14ac:dyDescent="0.3">
      <c r="A13" s="17">
        <f t="shared" si="0"/>
        <v>9</v>
      </c>
      <c r="B13" s="10">
        <f t="shared" ca="1" si="2"/>
        <v>1.2999999999999999E-4</v>
      </c>
      <c r="C13" s="10">
        <f ca="1">INDIRECT("'Übersicht Hauptkriterien'!"&amp; "Z5S"&amp;ROWS($4:12)+3,FALSE)</f>
        <v>0</v>
      </c>
      <c r="D13" s="10">
        <f t="shared" ca="1" si="3"/>
        <v>0</v>
      </c>
      <c r="F13" s="67">
        <f>HYPERLINK("[#]'Standort_"&amp;ROWS($4:12) &amp;"'!D3",ROWS($4:12))</f>
        <v>9</v>
      </c>
      <c r="G13" s="5" t="str">
        <f t="shared" ca="1" si="4"/>
        <v/>
      </c>
      <c r="H13" s="118" t="str">
        <f ca="1">IF(INDIRECT("'Übersicht Hauptkriterien'!"&amp; "Z14S"&amp;ROWS($4:12)+3,FALSE)=0,"",IFERROR(INDIRECT("'Übersicht Hauptkriterien'!"&amp; "Z14S"&amp;ROWS($4:12)+3,FALSE),0))</f>
        <v/>
      </c>
      <c r="I13" s="118" t="str">
        <f ca="1">IF(INDIRECT("'Übersicht Hauptkriterien'!"&amp; "Z20S"&amp;ROWS($4:12)+3,FALSE)=0,"",IFERROR(INDIRECT("'Übersicht Hauptkriterien'!"&amp; "Z20S"&amp;ROWS($4:12)+3,FALSE),0))</f>
        <v/>
      </c>
      <c r="J13" s="119" t="str">
        <f t="shared" ca="1" si="5"/>
        <v/>
      </c>
      <c r="K13" s="120">
        <f t="shared" ca="1" si="6"/>
        <v>0</v>
      </c>
      <c r="L13" s="120" t="str">
        <f t="shared" ca="1" si="7"/>
        <v/>
      </c>
      <c r="N13" s="16"/>
      <c r="O13" s="43" t="str">
        <f t="shared" ca="1" si="8"/>
        <v/>
      </c>
      <c r="P13" s="64" t="str">
        <f t="shared" ca="1" si="10"/>
        <v/>
      </c>
      <c r="Q13" s="12" t="str">
        <f t="shared" ca="1" si="11"/>
        <v/>
      </c>
      <c r="R13" s="120">
        <f t="shared" ca="1" si="9"/>
        <v>0</v>
      </c>
      <c r="T13" s="17"/>
    </row>
    <row r="14" spans="1:24" x14ac:dyDescent="0.3">
      <c r="A14" s="17">
        <f t="shared" si="0"/>
        <v>10</v>
      </c>
      <c r="B14" s="10">
        <f t="shared" ca="1" si="2"/>
        <v>1.3999999999999999E-4</v>
      </c>
      <c r="C14" s="10">
        <f ca="1">INDIRECT("'Übersicht Hauptkriterien'!"&amp; "Z5S"&amp;ROWS($4:13)+3,FALSE)</f>
        <v>0</v>
      </c>
      <c r="D14" s="10">
        <f t="shared" ca="1" si="3"/>
        <v>0</v>
      </c>
      <c r="F14" s="67">
        <f>HYPERLINK("[#]'Standort_"&amp;ROWS($4:13) &amp;"'!D3",ROWS($4:13))</f>
        <v>10</v>
      </c>
      <c r="G14" s="5" t="str">
        <f t="shared" ca="1" si="4"/>
        <v/>
      </c>
      <c r="H14" s="118" t="str">
        <f ca="1">IF(INDIRECT("'Übersicht Hauptkriterien'!"&amp; "Z14S"&amp;ROWS($4:13)+3,FALSE)=0,"",IFERROR(INDIRECT("'Übersicht Hauptkriterien'!"&amp; "Z14S"&amp;ROWS($4:13)+3,FALSE),0))</f>
        <v/>
      </c>
      <c r="I14" s="118" t="str">
        <f ca="1">IF(INDIRECT("'Übersicht Hauptkriterien'!"&amp; "Z20S"&amp;ROWS($4:13)+3,FALSE)=0,"",IFERROR(INDIRECT("'Übersicht Hauptkriterien'!"&amp; "Z20S"&amp;ROWS($4:13)+3,FALSE),0))</f>
        <v/>
      </c>
      <c r="J14" s="119" t="str">
        <f t="shared" ca="1" si="5"/>
        <v/>
      </c>
      <c r="K14" s="120">
        <f t="shared" ca="1" si="6"/>
        <v>0</v>
      </c>
      <c r="L14" s="120" t="str">
        <f t="shared" ca="1" si="7"/>
        <v/>
      </c>
      <c r="N14" s="16"/>
      <c r="O14" s="43" t="str">
        <f t="shared" ca="1" si="8"/>
        <v/>
      </c>
      <c r="P14" s="64" t="str">
        <f t="shared" ca="1" si="10"/>
        <v/>
      </c>
      <c r="Q14" s="12" t="str">
        <f t="shared" ca="1" si="11"/>
        <v/>
      </c>
      <c r="R14" s="120">
        <f t="shared" ca="1" si="9"/>
        <v>0</v>
      </c>
      <c r="T14" s="17"/>
    </row>
    <row r="15" spans="1:24" x14ac:dyDescent="0.3">
      <c r="A15" s="17">
        <f t="shared" si="0"/>
        <v>11</v>
      </c>
      <c r="B15" s="10">
        <f t="shared" ca="1" si="2"/>
        <v>1.4999999999999999E-4</v>
      </c>
      <c r="C15" s="10">
        <f ca="1">INDIRECT("'Übersicht Hauptkriterien'!"&amp; "Z5S"&amp;ROWS($4:14)+3,FALSE)</f>
        <v>0</v>
      </c>
      <c r="D15" s="10">
        <f t="shared" ca="1" si="3"/>
        <v>0</v>
      </c>
      <c r="F15" s="67">
        <f>HYPERLINK("[#]'Standort_"&amp;ROWS($4:14) &amp;"'!D3",ROWS($4:14))</f>
        <v>11</v>
      </c>
      <c r="G15" s="5" t="str">
        <f t="shared" ca="1" si="4"/>
        <v/>
      </c>
      <c r="H15" s="118" t="str">
        <f ca="1">IF(INDIRECT("'Übersicht Hauptkriterien'!"&amp; "Z14S"&amp;ROWS($4:14)+3,FALSE)=0,"",IFERROR(INDIRECT("'Übersicht Hauptkriterien'!"&amp; "Z14S"&amp;ROWS($4:14)+3,FALSE),0))</f>
        <v/>
      </c>
      <c r="I15" s="118" t="str">
        <f ca="1">IF(INDIRECT("'Übersicht Hauptkriterien'!"&amp; "Z20S"&amp;ROWS($4:14)+3,FALSE)=0,"",IFERROR(INDIRECT("'Übersicht Hauptkriterien'!"&amp; "Z20S"&amp;ROWS($4:14)+3,FALSE),0))</f>
        <v/>
      </c>
      <c r="J15" s="119" t="str">
        <f t="shared" ca="1" si="5"/>
        <v/>
      </c>
      <c r="K15" s="120">
        <f t="shared" ca="1" si="6"/>
        <v>0</v>
      </c>
      <c r="L15" s="120" t="str">
        <f t="shared" ca="1" si="7"/>
        <v/>
      </c>
      <c r="N15" s="16"/>
      <c r="O15" s="43" t="str">
        <f t="shared" ca="1" si="8"/>
        <v/>
      </c>
      <c r="P15" s="64" t="str">
        <f t="shared" ca="1" si="10"/>
        <v/>
      </c>
      <c r="Q15" s="12" t="str">
        <f t="shared" ca="1" si="11"/>
        <v/>
      </c>
      <c r="R15" s="120">
        <f t="shared" ca="1" si="9"/>
        <v>0</v>
      </c>
      <c r="T15" s="17"/>
    </row>
    <row r="16" spans="1:24" x14ac:dyDescent="0.3">
      <c r="A16" s="17">
        <f t="shared" si="0"/>
        <v>12</v>
      </c>
      <c r="B16" s="10">
        <f t="shared" ca="1" si="2"/>
        <v>1.6000000000000001E-4</v>
      </c>
      <c r="C16" s="10">
        <f ca="1">INDIRECT("'Übersicht Hauptkriterien'!"&amp; "Z5S"&amp;ROWS($4:15)+3,FALSE)</f>
        <v>0</v>
      </c>
      <c r="D16" s="10">
        <f t="shared" ca="1" si="3"/>
        <v>0</v>
      </c>
      <c r="F16" s="67">
        <f>HYPERLINK("[#]'Standort_"&amp;ROWS($4:15) &amp;"'!D3",ROWS($4:15))</f>
        <v>12</v>
      </c>
      <c r="G16" s="5" t="str">
        <f t="shared" ca="1" si="4"/>
        <v/>
      </c>
      <c r="H16" s="118" t="str">
        <f ca="1">IF(INDIRECT("'Übersicht Hauptkriterien'!"&amp; "Z14S"&amp;ROWS($4:15)+3,FALSE)=0,"",IFERROR(INDIRECT("'Übersicht Hauptkriterien'!"&amp; "Z14S"&amp;ROWS($4:15)+3,FALSE),0))</f>
        <v/>
      </c>
      <c r="I16" s="118" t="str">
        <f ca="1">IF(INDIRECT("'Übersicht Hauptkriterien'!"&amp; "Z20S"&amp;ROWS($4:15)+3,FALSE)=0,"",IFERROR(INDIRECT("'Übersicht Hauptkriterien'!"&amp; "Z20S"&amp;ROWS($4:15)+3,FALSE),0))</f>
        <v/>
      </c>
      <c r="J16" s="119" t="str">
        <f t="shared" ca="1" si="5"/>
        <v/>
      </c>
      <c r="K16" s="120">
        <f t="shared" ca="1" si="6"/>
        <v>0</v>
      </c>
      <c r="L16" s="120" t="str">
        <f t="shared" ca="1" si="7"/>
        <v/>
      </c>
      <c r="N16" s="16"/>
      <c r="O16" s="43" t="str">
        <f t="shared" ca="1" si="8"/>
        <v/>
      </c>
      <c r="P16" s="64" t="str">
        <f t="shared" ca="1" si="10"/>
        <v/>
      </c>
      <c r="Q16" s="12" t="str">
        <f t="shared" ca="1" si="11"/>
        <v/>
      </c>
      <c r="R16" s="120">
        <f t="shared" ca="1" si="9"/>
        <v>0</v>
      </c>
      <c r="T16" s="17"/>
    </row>
    <row r="17" spans="1:20" x14ac:dyDescent="0.3">
      <c r="A17" s="17">
        <f t="shared" si="0"/>
        <v>13</v>
      </c>
      <c r="B17" s="10">
        <f t="shared" ca="1" si="2"/>
        <v>1.7000000000000001E-4</v>
      </c>
      <c r="C17" s="10">
        <f ca="1">INDIRECT("'Übersicht Hauptkriterien'!"&amp; "Z5S"&amp;ROWS($4:16)+3,FALSE)</f>
        <v>0</v>
      </c>
      <c r="D17" s="10">
        <f t="shared" ca="1" si="3"/>
        <v>0</v>
      </c>
      <c r="F17" s="67">
        <f>HYPERLINK("[#]'Standort_"&amp;ROWS($4:16) &amp;"'!D3",ROWS($4:16))</f>
        <v>13</v>
      </c>
      <c r="G17" s="5" t="str">
        <f t="shared" ca="1" si="4"/>
        <v/>
      </c>
      <c r="H17" s="118" t="str">
        <f ca="1">IF(INDIRECT("'Übersicht Hauptkriterien'!"&amp; "Z14S"&amp;ROWS($4:16)+3,FALSE)=0,"",IFERROR(INDIRECT("'Übersicht Hauptkriterien'!"&amp; "Z14S"&amp;ROWS($4:16)+3,FALSE),0))</f>
        <v/>
      </c>
      <c r="I17" s="118" t="str">
        <f ca="1">IF(INDIRECT("'Übersicht Hauptkriterien'!"&amp; "Z20S"&amp;ROWS($4:16)+3,FALSE)=0,"",IFERROR(INDIRECT("'Übersicht Hauptkriterien'!"&amp; "Z20S"&amp;ROWS($4:16)+3,FALSE),0))</f>
        <v/>
      </c>
      <c r="J17" s="119" t="str">
        <f t="shared" ca="1" si="5"/>
        <v/>
      </c>
      <c r="K17" s="120">
        <f t="shared" ca="1" si="6"/>
        <v>0</v>
      </c>
      <c r="L17" s="120" t="str">
        <f t="shared" ca="1" si="7"/>
        <v/>
      </c>
      <c r="N17" s="16"/>
      <c r="O17" s="43" t="str">
        <f t="shared" ca="1" si="8"/>
        <v/>
      </c>
      <c r="P17" s="64" t="str">
        <f t="shared" ca="1" si="10"/>
        <v/>
      </c>
      <c r="Q17" s="12" t="str">
        <f t="shared" ca="1" si="11"/>
        <v/>
      </c>
      <c r="R17" s="120">
        <f t="shared" ca="1" si="9"/>
        <v>0</v>
      </c>
      <c r="T17" s="17"/>
    </row>
    <row r="18" spans="1:20" x14ac:dyDescent="0.3">
      <c r="A18" s="17">
        <f t="shared" si="0"/>
        <v>14</v>
      </c>
      <c r="B18" s="10">
        <f t="shared" ca="1" si="2"/>
        <v>1.8000000000000001E-4</v>
      </c>
      <c r="C18" s="10">
        <f ca="1">INDIRECT("'Übersicht Hauptkriterien'!"&amp; "Z5S"&amp;ROWS($4:17)+3,FALSE)</f>
        <v>0</v>
      </c>
      <c r="D18" s="10">
        <f t="shared" ca="1" si="3"/>
        <v>0</v>
      </c>
      <c r="F18" s="67">
        <f>HYPERLINK("[#]'Standort_"&amp;ROWS($4:17) &amp;"'!D3",ROWS($4:17))</f>
        <v>14</v>
      </c>
      <c r="G18" s="5" t="str">
        <f t="shared" ca="1" si="4"/>
        <v/>
      </c>
      <c r="H18" s="118" t="str">
        <f ca="1">IF(INDIRECT("'Übersicht Hauptkriterien'!"&amp; "Z14S"&amp;ROWS($4:17)+3,FALSE)=0,"",IFERROR(INDIRECT("'Übersicht Hauptkriterien'!"&amp; "Z14S"&amp;ROWS($4:17)+3,FALSE),0))</f>
        <v/>
      </c>
      <c r="I18" s="118" t="str">
        <f ca="1">IF(INDIRECT("'Übersicht Hauptkriterien'!"&amp; "Z20S"&amp;ROWS($4:17)+3,FALSE)=0,"",IFERROR(INDIRECT("'Übersicht Hauptkriterien'!"&amp; "Z20S"&amp;ROWS($4:17)+3,FALSE),0))</f>
        <v/>
      </c>
      <c r="J18" s="119" t="str">
        <f t="shared" ca="1" si="5"/>
        <v/>
      </c>
      <c r="K18" s="120">
        <f t="shared" ca="1" si="6"/>
        <v>0</v>
      </c>
      <c r="L18" s="120" t="str">
        <f t="shared" ca="1" si="7"/>
        <v/>
      </c>
      <c r="N18" s="16"/>
      <c r="O18" s="43" t="str">
        <f t="shared" ca="1" si="8"/>
        <v/>
      </c>
      <c r="P18" s="64" t="str">
        <f t="shared" ca="1" si="10"/>
        <v/>
      </c>
      <c r="Q18" s="12" t="str">
        <f t="shared" ca="1" si="11"/>
        <v/>
      </c>
      <c r="R18" s="120">
        <f t="shared" ca="1" si="9"/>
        <v>0</v>
      </c>
      <c r="T18" s="17"/>
    </row>
    <row r="19" spans="1:20" x14ac:dyDescent="0.3">
      <c r="A19" s="17">
        <f t="shared" si="0"/>
        <v>15</v>
      </c>
      <c r="B19" s="10">
        <f t="shared" ca="1" si="2"/>
        <v>1.9000000000000001E-4</v>
      </c>
      <c r="C19" s="10">
        <f ca="1">INDIRECT("'Übersicht Hauptkriterien'!"&amp; "Z5S"&amp;ROWS($4:18)+3,FALSE)</f>
        <v>0</v>
      </c>
      <c r="D19" s="10">
        <f t="shared" ca="1" si="3"/>
        <v>0</v>
      </c>
      <c r="F19" s="67">
        <f>HYPERLINK("[#]'Standort_"&amp;ROWS($4:18) &amp;"'!D3",ROWS($4:18))</f>
        <v>15</v>
      </c>
      <c r="G19" s="5" t="str">
        <f t="shared" ca="1" si="4"/>
        <v/>
      </c>
      <c r="H19" s="118" t="str">
        <f ca="1">IF(INDIRECT("'Übersicht Hauptkriterien'!"&amp; "Z14S"&amp;ROWS($4:18)+3,FALSE)=0,"",IFERROR(INDIRECT("'Übersicht Hauptkriterien'!"&amp; "Z14S"&amp;ROWS($4:18)+3,FALSE),0))</f>
        <v/>
      </c>
      <c r="I19" s="118" t="str">
        <f ca="1">IF(INDIRECT("'Übersicht Hauptkriterien'!"&amp; "Z20S"&amp;ROWS($4:18)+3,FALSE)=0,"",IFERROR(INDIRECT("'Übersicht Hauptkriterien'!"&amp; "Z20S"&amp;ROWS($4:18)+3,FALSE),0))</f>
        <v/>
      </c>
      <c r="J19" s="119" t="str">
        <f t="shared" ca="1" si="5"/>
        <v/>
      </c>
      <c r="K19" s="120">
        <f t="shared" ca="1" si="6"/>
        <v>0</v>
      </c>
      <c r="L19" s="120" t="str">
        <f t="shared" ca="1" si="7"/>
        <v/>
      </c>
      <c r="N19" s="16"/>
      <c r="O19" s="43" t="str">
        <f t="shared" ca="1" si="8"/>
        <v/>
      </c>
      <c r="P19" s="64" t="str">
        <f t="shared" ca="1" si="10"/>
        <v/>
      </c>
      <c r="Q19" s="12" t="str">
        <f t="shared" ca="1" si="11"/>
        <v/>
      </c>
      <c r="R19" s="120">
        <f t="shared" ca="1" si="9"/>
        <v>0</v>
      </c>
      <c r="T19" s="17"/>
    </row>
    <row r="20" spans="1:20" x14ac:dyDescent="0.3">
      <c r="A20" s="17">
        <f t="shared" si="0"/>
        <v>16</v>
      </c>
      <c r="B20" s="10">
        <f t="shared" ca="1" si="2"/>
        <v>2.0000000000000001E-4</v>
      </c>
      <c r="C20" s="10">
        <f ca="1">INDIRECT("'Übersicht Hauptkriterien'!"&amp; "Z5S"&amp;ROWS($4:19)+3,FALSE)</f>
        <v>0</v>
      </c>
      <c r="D20" s="10">
        <f t="shared" ca="1" si="3"/>
        <v>0</v>
      </c>
      <c r="F20" s="67">
        <f>HYPERLINK("[#]'Standort_"&amp;ROWS($4:19) &amp;"'!D3",ROWS($4:19))</f>
        <v>16</v>
      </c>
      <c r="G20" s="5" t="str">
        <f t="shared" ca="1" si="4"/>
        <v/>
      </c>
      <c r="H20" s="118" t="str">
        <f ca="1">IF(INDIRECT("'Übersicht Hauptkriterien'!"&amp; "Z14S"&amp;ROWS($4:19)+3,FALSE)=0,"",IFERROR(INDIRECT("'Übersicht Hauptkriterien'!"&amp; "Z14S"&amp;ROWS($4:19)+3,FALSE),0))</f>
        <v/>
      </c>
      <c r="I20" s="118" t="str">
        <f ca="1">IF(INDIRECT("'Übersicht Hauptkriterien'!"&amp; "Z20S"&amp;ROWS($4:19)+3,FALSE)=0,"",IFERROR(INDIRECT("'Übersicht Hauptkriterien'!"&amp; "Z20S"&amp;ROWS($4:19)+3,FALSE),0))</f>
        <v/>
      </c>
      <c r="J20" s="119" t="str">
        <f t="shared" ca="1" si="5"/>
        <v/>
      </c>
      <c r="K20" s="120">
        <f t="shared" ca="1" si="6"/>
        <v>0</v>
      </c>
      <c r="L20" s="120" t="str">
        <f t="shared" ca="1" si="7"/>
        <v/>
      </c>
      <c r="N20" s="16"/>
      <c r="O20" s="43" t="str">
        <f t="shared" ca="1" si="8"/>
        <v/>
      </c>
      <c r="P20" s="64" t="str">
        <f t="shared" ca="1" si="10"/>
        <v/>
      </c>
      <c r="Q20" s="12" t="str">
        <f t="shared" ca="1" si="11"/>
        <v/>
      </c>
      <c r="R20" s="120">
        <f t="shared" ca="1" si="9"/>
        <v>0</v>
      </c>
      <c r="T20" s="17"/>
    </row>
    <row r="21" spans="1:20" x14ac:dyDescent="0.3">
      <c r="A21" s="17">
        <f t="shared" si="0"/>
        <v>17</v>
      </c>
      <c r="B21" s="10">
        <f t="shared" ca="1" si="2"/>
        <v>2.1000000000000001E-4</v>
      </c>
      <c r="C21" s="10">
        <f ca="1">INDIRECT("'Übersicht Hauptkriterien'!"&amp; "Z5S"&amp;ROWS($4:20)+3,FALSE)</f>
        <v>0</v>
      </c>
      <c r="D21" s="10">
        <f t="shared" ca="1" si="3"/>
        <v>0</v>
      </c>
      <c r="F21" s="67">
        <f>HYPERLINK("[#]'Standort_"&amp;ROWS($4:20) &amp;"'!D3",ROWS($4:20))</f>
        <v>17</v>
      </c>
      <c r="G21" s="5" t="str">
        <f t="shared" ca="1" si="4"/>
        <v/>
      </c>
      <c r="H21" s="118" t="str">
        <f ca="1">IF(INDIRECT("'Übersicht Hauptkriterien'!"&amp; "Z14S"&amp;ROWS($4:20)+3,FALSE)=0,"",IFERROR(INDIRECT("'Übersicht Hauptkriterien'!"&amp; "Z14S"&amp;ROWS($4:20)+3,FALSE),0))</f>
        <v/>
      </c>
      <c r="I21" s="118" t="str">
        <f ca="1">IF(INDIRECT("'Übersicht Hauptkriterien'!"&amp; "Z20S"&amp;ROWS($4:20)+3,FALSE)=0,"",IFERROR(INDIRECT("'Übersicht Hauptkriterien'!"&amp; "Z20S"&amp;ROWS($4:20)+3,FALSE),0))</f>
        <v/>
      </c>
      <c r="J21" s="119" t="str">
        <f t="shared" ca="1" si="5"/>
        <v/>
      </c>
      <c r="K21" s="120">
        <f t="shared" ca="1" si="6"/>
        <v>0</v>
      </c>
      <c r="L21" s="120" t="str">
        <f t="shared" ca="1" si="7"/>
        <v/>
      </c>
      <c r="N21" s="16"/>
      <c r="O21" s="43" t="str">
        <f t="shared" ca="1" si="8"/>
        <v/>
      </c>
      <c r="P21" s="64" t="str">
        <f t="shared" ca="1" si="10"/>
        <v/>
      </c>
      <c r="Q21" s="12" t="str">
        <f t="shared" ca="1" si="11"/>
        <v/>
      </c>
      <c r="R21" s="120">
        <f t="shared" ca="1" si="9"/>
        <v>0</v>
      </c>
      <c r="T21" s="17"/>
    </row>
    <row r="22" spans="1:20" x14ac:dyDescent="0.3">
      <c r="A22" s="17">
        <f t="shared" si="0"/>
        <v>18</v>
      </c>
      <c r="B22" s="10">
        <f t="shared" ca="1" si="2"/>
        <v>2.2000000000000001E-4</v>
      </c>
      <c r="C22" s="10">
        <f ca="1">INDIRECT("'Übersicht Hauptkriterien'!"&amp; "Z5S"&amp;ROWS($4:21)+3,FALSE)</f>
        <v>0</v>
      </c>
      <c r="D22" s="10">
        <f t="shared" ca="1" si="3"/>
        <v>0</v>
      </c>
      <c r="F22" s="67">
        <f>HYPERLINK("[#]'Standort_"&amp;ROWS($4:21) &amp;"'!D3",ROWS($4:21))</f>
        <v>18</v>
      </c>
      <c r="G22" s="5" t="str">
        <f t="shared" ca="1" si="4"/>
        <v/>
      </c>
      <c r="H22" s="118" t="str">
        <f ca="1">IF(INDIRECT("'Übersicht Hauptkriterien'!"&amp; "Z14S"&amp;ROWS($4:21)+3,FALSE)=0,"",IFERROR(INDIRECT("'Übersicht Hauptkriterien'!"&amp; "Z14S"&amp;ROWS($4:21)+3,FALSE),0))</f>
        <v/>
      </c>
      <c r="I22" s="118" t="str">
        <f ca="1">IF(INDIRECT("'Übersicht Hauptkriterien'!"&amp; "Z20S"&amp;ROWS($4:21)+3,FALSE)=0,"",IFERROR(INDIRECT("'Übersicht Hauptkriterien'!"&amp; "Z20S"&amp;ROWS($4:21)+3,FALSE),0))</f>
        <v/>
      </c>
      <c r="J22" s="119" t="str">
        <f t="shared" ca="1" si="5"/>
        <v/>
      </c>
      <c r="K22" s="120">
        <f t="shared" ca="1" si="6"/>
        <v>0</v>
      </c>
      <c r="L22" s="120" t="str">
        <f t="shared" ca="1" si="7"/>
        <v/>
      </c>
      <c r="N22" s="16"/>
      <c r="O22" s="43" t="str">
        <f t="shared" ca="1" si="8"/>
        <v/>
      </c>
      <c r="P22" s="64" t="str">
        <f t="shared" ca="1" si="10"/>
        <v/>
      </c>
      <c r="Q22" s="12" t="str">
        <f t="shared" ca="1" si="11"/>
        <v/>
      </c>
      <c r="R22" s="120">
        <f t="shared" ca="1" si="9"/>
        <v>0</v>
      </c>
      <c r="T22" s="17"/>
    </row>
    <row r="23" spans="1:20" x14ac:dyDescent="0.3">
      <c r="A23" s="17">
        <f t="shared" si="0"/>
        <v>19</v>
      </c>
      <c r="B23" s="10">
        <f t="shared" ca="1" si="2"/>
        <v>2.3000000000000001E-4</v>
      </c>
      <c r="C23" s="10">
        <f ca="1">INDIRECT("'Übersicht Hauptkriterien'!"&amp; "Z5S"&amp;ROWS($4:22)+3,FALSE)</f>
        <v>0</v>
      </c>
      <c r="D23" s="10">
        <f t="shared" ca="1" si="3"/>
        <v>0</v>
      </c>
      <c r="F23" s="67">
        <f>HYPERLINK("[#]'Standort_"&amp;ROWS($4:22) &amp;"'!D3",ROWS($4:22))</f>
        <v>19</v>
      </c>
      <c r="G23" s="5" t="str">
        <f t="shared" ca="1" si="4"/>
        <v/>
      </c>
      <c r="H23" s="118" t="str">
        <f ca="1">IF(INDIRECT("'Übersicht Hauptkriterien'!"&amp; "Z14S"&amp;ROWS($4:22)+3,FALSE)=0,"",IFERROR(INDIRECT("'Übersicht Hauptkriterien'!"&amp; "Z14S"&amp;ROWS($4:22)+3,FALSE),0))</f>
        <v/>
      </c>
      <c r="I23" s="118" t="str">
        <f ca="1">IF(INDIRECT("'Übersicht Hauptkriterien'!"&amp; "Z20S"&amp;ROWS($4:22)+3,FALSE)=0,"",IFERROR(INDIRECT("'Übersicht Hauptkriterien'!"&amp; "Z20S"&amp;ROWS($4:22)+3,FALSE),0))</f>
        <v/>
      </c>
      <c r="J23" s="119" t="str">
        <f t="shared" ca="1" si="5"/>
        <v/>
      </c>
      <c r="K23" s="120">
        <f t="shared" ca="1" si="6"/>
        <v>0</v>
      </c>
      <c r="L23" s="120" t="str">
        <f t="shared" ca="1" si="7"/>
        <v/>
      </c>
      <c r="N23" s="16"/>
      <c r="O23" s="43" t="str">
        <f t="shared" ca="1" si="8"/>
        <v/>
      </c>
      <c r="P23" s="64" t="str">
        <f t="shared" ca="1" si="10"/>
        <v/>
      </c>
      <c r="Q23" s="12" t="str">
        <f t="shared" ca="1" si="11"/>
        <v/>
      </c>
      <c r="R23" s="120">
        <f t="shared" ca="1" si="9"/>
        <v>0</v>
      </c>
      <c r="T23" s="17"/>
    </row>
    <row r="24" spans="1:20" x14ac:dyDescent="0.3">
      <c r="A24" s="17">
        <f t="shared" si="0"/>
        <v>20</v>
      </c>
      <c r="B24" s="10">
        <f t="shared" ca="1" si="2"/>
        <v>2.4000000000000001E-4</v>
      </c>
      <c r="C24" s="10">
        <f ca="1">INDIRECT("'Übersicht Hauptkriterien'!"&amp; "Z5S"&amp;ROWS($4:23)+3,FALSE)</f>
        <v>0</v>
      </c>
      <c r="D24" s="10">
        <f t="shared" ca="1" si="3"/>
        <v>0</v>
      </c>
      <c r="F24" s="67">
        <f>HYPERLINK("[#]'Standort_"&amp;ROWS($4:23) &amp;"'!D3",ROWS($4:23))</f>
        <v>20</v>
      </c>
      <c r="G24" s="5" t="str">
        <f t="shared" ca="1" si="4"/>
        <v/>
      </c>
      <c r="H24" s="118" t="str">
        <f ca="1">IF(INDIRECT("'Übersicht Hauptkriterien'!"&amp; "Z14S"&amp;ROWS($4:23)+3,FALSE)=0,"",IFERROR(INDIRECT("'Übersicht Hauptkriterien'!"&amp; "Z14S"&amp;ROWS($4:23)+3,FALSE),0))</f>
        <v/>
      </c>
      <c r="I24" s="118" t="str">
        <f ca="1">IF(INDIRECT("'Übersicht Hauptkriterien'!"&amp; "Z20S"&amp;ROWS($4:23)+3,FALSE)=0,"",IFERROR(INDIRECT("'Übersicht Hauptkriterien'!"&amp; "Z20S"&amp;ROWS($4:23)+3,FALSE),0))</f>
        <v/>
      </c>
      <c r="J24" s="119" t="str">
        <f t="shared" ca="1" si="5"/>
        <v/>
      </c>
      <c r="K24" s="120">
        <f t="shared" ca="1" si="6"/>
        <v>0</v>
      </c>
      <c r="L24" s="120" t="str">
        <f t="shared" ca="1" si="7"/>
        <v/>
      </c>
      <c r="N24" s="16"/>
      <c r="O24" s="43" t="str">
        <f t="shared" ca="1" si="8"/>
        <v/>
      </c>
      <c r="P24" s="64" t="str">
        <f t="shared" ca="1" si="10"/>
        <v/>
      </c>
      <c r="Q24" s="12" t="str">
        <f t="shared" ca="1" si="11"/>
        <v/>
      </c>
      <c r="R24" s="120">
        <f t="shared" ca="1" si="9"/>
        <v>0</v>
      </c>
      <c r="T24" s="17"/>
    </row>
    <row r="25" spans="1:20" x14ac:dyDescent="0.3">
      <c r="F25" s="7"/>
      <c r="G25" s="7"/>
      <c r="H25" s="14"/>
      <c r="I25" s="14"/>
      <c r="J25" s="14"/>
      <c r="K25" s="14"/>
      <c r="L25" s="14"/>
      <c r="O25" s="15"/>
      <c r="P25" s="14"/>
      <c r="Q25" s="14"/>
      <c r="R25" s="14"/>
    </row>
    <row r="30" spans="1:20" x14ac:dyDescent="0.3">
      <c r="J30" s="63"/>
    </row>
  </sheetData>
  <sheetProtection algorithmName="SHA-512" hashValue="AgMc2TET+Cu7Ken2l/iMxNiz2PrPF7hsFFJqTyjwbxEthY4AIQ6xvT2PhTz60A7OoLpW0X3g0+sdY6j9cqzVUg==" saltValue="TlyCyWwGjWZVOHQeciiAXw==" spinCount="100000" sheet="1" objects="1" scenarios="1"/>
  <mergeCells count="3">
    <mergeCell ref="F1:R1"/>
    <mergeCell ref="O3:R3"/>
    <mergeCell ref="F3:L3"/>
  </mergeCells>
  <hyperlinks>
    <hyperlink ref="V1" location="Anleitung!C70" display="Link zur Hilfe"/>
  </hyperlinks>
  <pageMargins left="0.21" right="0.22" top="0.78740157499999996" bottom="0.31" header="0.3" footer="0.3"/>
  <pageSetup paperSize="9" scale="68"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B050"/>
    <pageSetUpPr fitToPage="1"/>
  </sheetPr>
  <dimension ref="A1:Z22"/>
  <sheetViews>
    <sheetView showGridLines="0" topLeftCell="B1" zoomScale="85" zoomScaleNormal="85" zoomScaleSheetLayoutView="115" workbookViewId="0">
      <selection activeCell="B8" sqref="B8"/>
    </sheetView>
  </sheetViews>
  <sheetFormatPr baseColWidth="10" defaultRowHeight="13.8" x14ac:dyDescent="0.3"/>
  <cols>
    <col min="1" max="1" width="6.6640625" hidden="1" customWidth="1"/>
    <col min="2" max="2" width="21.109375" style="1" bestFit="1" customWidth="1"/>
    <col min="3" max="3" width="137.109375" customWidth="1"/>
    <col min="4" max="6" width="12.88671875" bestFit="1" customWidth="1"/>
    <col min="7" max="7" width="15.5546875" customWidth="1"/>
    <col min="8" max="8" width="15" customWidth="1"/>
    <col min="9" max="9" width="15.44140625" customWidth="1"/>
    <col min="10" max="12" width="12.88671875" bestFit="1" customWidth="1"/>
    <col min="13" max="23" width="14.109375" bestFit="1" customWidth="1"/>
  </cols>
  <sheetData>
    <row r="1" spans="1:23" s="4" customFormat="1" ht="15.75" customHeight="1" x14ac:dyDescent="0.3">
      <c r="A1" s="237" t="s">
        <v>65</v>
      </c>
      <c r="B1" s="237"/>
      <c r="C1" s="237"/>
      <c r="D1" s="153" t="str">
        <f>"Standort_" &amp;COLUMNS($D:D)</f>
        <v>Standort_1</v>
      </c>
      <c r="E1" s="153" t="str">
        <f>"Standort_" &amp;COLUMNS($D:E)</f>
        <v>Standort_2</v>
      </c>
      <c r="F1" s="153" t="str">
        <f>"Standort_" &amp;COLUMNS($D:F)</f>
        <v>Standort_3</v>
      </c>
      <c r="G1" s="153" t="str">
        <f>"Standort_" &amp;COLUMNS($D:G)</f>
        <v>Standort_4</v>
      </c>
      <c r="H1" s="153" t="str">
        <f>"Standort_" &amp;COLUMNS($D:H)</f>
        <v>Standort_5</v>
      </c>
      <c r="I1" s="153" t="str">
        <f>"Standort_" &amp;COLUMNS($D:I)</f>
        <v>Standort_6</v>
      </c>
      <c r="J1" s="153" t="str">
        <f>"Standort_" &amp;COLUMNS($D:J)</f>
        <v>Standort_7</v>
      </c>
      <c r="K1" s="153" t="str">
        <f>"Standort_" &amp;COLUMNS($D:K)</f>
        <v>Standort_8</v>
      </c>
      <c r="L1" s="153" t="str">
        <f>"Standort_" &amp;COLUMNS($D:L)</f>
        <v>Standort_9</v>
      </c>
      <c r="M1" s="153" t="str">
        <f>"Standort_" &amp;COLUMNS($D:M)</f>
        <v>Standort_10</v>
      </c>
      <c r="N1" s="153" t="str">
        <f>"Standort_" &amp;COLUMNS($D:N)</f>
        <v>Standort_11</v>
      </c>
      <c r="O1" s="153" t="str">
        <f>"Standort_" &amp;COLUMNS($D:O)</f>
        <v>Standort_12</v>
      </c>
      <c r="P1" s="153" t="str">
        <f>"Standort_" &amp;COLUMNS($D:P)</f>
        <v>Standort_13</v>
      </c>
      <c r="Q1" s="153" t="str">
        <f>"Standort_" &amp;COLUMNS($D:Q)</f>
        <v>Standort_14</v>
      </c>
      <c r="R1" s="153" t="str">
        <f>"Standort_" &amp;COLUMNS($D:R)</f>
        <v>Standort_15</v>
      </c>
      <c r="S1" s="153" t="str">
        <f>"Standort_" &amp;COLUMNS($D:S)</f>
        <v>Standort_16</v>
      </c>
      <c r="T1" s="153" t="str">
        <f>"Standort_" &amp;COLUMNS($D:T)</f>
        <v>Standort_17</v>
      </c>
      <c r="U1" s="153" t="str">
        <f>"Standort_" &amp;COLUMNS($D:U)</f>
        <v>Standort_18</v>
      </c>
      <c r="V1" s="153" t="str">
        <f>"Standort_" &amp;COLUMNS($D:V)</f>
        <v>Standort_19</v>
      </c>
      <c r="W1" s="153" t="str">
        <f>"Standort_" &amp;COLUMNS($D:W)</f>
        <v>Standort_20</v>
      </c>
    </row>
    <row r="2" spans="1:23" s="125" customFormat="1" ht="27.6" x14ac:dyDescent="0.3">
      <c r="A2" s="128"/>
      <c r="B2" s="143" t="s">
        <v>66</v>
      </c>
      <c r="C2" s="130" t="s">
        <v>200</v>
      </c>
      <c r="D2" s="161" t="str">
        <f t="shared" ref="D2:K4" ca="1" si="0">IFERROR(IF(INDIRECT(D$1&amp;"!A" &amp; ROW()+6)=0,"nicht erfüllt","erfüllt"),"")</f>
        <v>erfüllt</v>
      </c>
      <c r="E2" s="161" t="str">
        <f t="shared" ca="1" si="0"/>
        <v>erfüllt</v>
      </c>
      <c r="F2" s="161" t="str">
        <f t="shared" ca="1" si="0"/>
        <v>erfüllt</v>
      </c>
      <c r="G2" s="161" t="str">
        <f t="shared" ca="1" si="0"/>
        <v>erfüllt</v>
      </c>
      <c r="H2" s="161" t="str">
        <f t="shared" ca="1" si="0"/>
        <v>erfüllt</v>
      </c>
      <c r="I2" s="161" t="str">
        <f t="shared" ca="1" si="0"/>
        <v>erfüllt</v>
      </c>
      <c r="J2" s="161" t="str">
        <f t="shared" ca="1" si="0"/>
        <v/>
      </c>
      <c r="K2" s="161" t="str">
        <f t="shared" ca="1" si="0"/>
        <v/>
      </c>
      <c r="L2" s="161"/>
      <c r="M2" s="161"/>
      <c r="N2" s="161"/>
      <c r="O2" s="161"/>
      <c r="P2" s="161"/>
      <c r="Q2" s="161"/>
      <c r="R2" s="161"/>
      <c r="S2" s="161"/>
      <c r="T2" s="161"/>
      <c r="U2" s="161"/>
      <c r="V2" s="161"/>
      <c r="W2" s="161"/>
    </row>
    <row r="3" spans="1:23" s="125" customFormat="1" ht="41.4" x14ac:dyDescent="0.3">
      <c r="A3" s="126"/>
      <c r="B3" s="143" t="s">
        <v>67</v>
      </c>
      <c r="C3" s="144" t="s">
        <v>201</v>
      </c>
      <c r="D3" s="161" t="str">
        <f t="shared" ca="1" si="0"/>
        <v>erfüllt</v>
      </c>
      <c r="E3" s="161" t="str">
        <f t="shared" ca="1" si="0"/>
        <v>erfüllt</v>
      </c>
      <c r="F3" s="161" t="str">
        <f t="shared" ca="1" si="0"/>
        <v>erfüllt</v>
      </c>
      <c r="G3" s="161" t="str">
        <f t="shared" ca="1" si="0"/>
        <v>erfüllt</v>
      </c>
      <c r="H3" s="161" t="str">
        <f t="shared" ca="1" si="0"/>
        <v>erfüllt</v>
      </c>
      <c r="I3" s="161" t="str">
        <f t="shared" ca="1" si="0"/>
        <v>erfüllt</v>
      </c>
      <c r="J3" s="161" t="str">
        <f t="shared" ca="1" si="0"/>
        <v/>
      </c>
      <c r="K3" s="161" t="str">
        <f t="shared" ca="1" si="0"/>
        <v/>
      </c>
      <c r="L3" s="161"/>
      <c r="M3" s="161"/>
      <c r="N3" s="161"/>
      <c r="O3" s="161"/>
      <c r="P3" s="161"/>
      <c r="Q3" s="161"/>
      <c r="R3" s="161"/>
      <c r="S3" s="161"/>
      <c r="T3" s="161"/>
      <c r="U3" s="161"/>
      <c r="V3" s="161"/>
      <c r="W3" s="161"/>
    </row>
    <row r="4" spans="1:23" s="125" customFormat="1" ht="69" x14ac:dyDescent="0.3">
      <c r="A4" s="126"/>
      <c r="B4" s="143" t="s">
        <v>195</v>
      </c>
      <c r="C4" s="144" t="s">
        <v>202</v>
      </c>
      <c r="D4" s="161" t="str">
        <f t="shared" ca="1" si="0"/>
        <v>erfüllt</v>
      </c>
      <c r="E4" s="161" t="str">
        <f t="shared" ca="1" si="0"/>
        <v>erfüllt</v>
      </c>
      <c r="F4" s="161" t="str">
        <f t="shared" ca="1" si="0"/>
        <v>erfüllt</v>
      </c>
      <c r="G4" s="161" t="str">
        <f t="shared" ca="1" si="0"/>
        <v>erfüllt</v>
      </c>
      <c r="H4" s="161" t="str">
        <f t="shared" ca="1" si="0"/>
        <v>erfüllt</v>
      </c>
      <c r="I4" s="161" t="str">
        <f t="shared" ca="1" si="0"/>
        <v>erfüllt</v>
      </c>
      <c r="J4" s="161" t="str">
        <f t="shared" ca="1" si="0"/>
        <v/>
      </c>
      <c r="K4" s="161" t="str">
        <f t="shared" ca="1" si="0"/>
        <v/>
      </c>
      <c r="L4" s="161"/>
      <c r="M4" s="161"/>
      <c r="N4" s="161"/>
      <c r="O4" s="161"/>
      <c r="P4" s="161"/>
      <c r="Q4" s="161"/>
      <c r="R4" s="161"/>
      <c r="S4" s="161"/>
      <c r="T4" s="161"/>
      <c r="U4" s="161"/>
      <c r="V4" s="161"/>
      <c r="W4" s="161"/>
    </row>
    <row r="5" spans="1:23" s="4" customFormat="1" ht="15.75" customHeight="1" x14ac:dyDescent="0.3">
      <c r="A5" s="238"/>
      <c r="B5" s="238"/>
      <c r="C5" s="238"/>
      <c r="D5" s="154">
        <f t="shared" ref="D5:W5" ca="1" si="1">COUNTIF(D2:D4,"nicht erfüllt")</f>
        <v>0</v>
      </c>
      <c r="E5" s="154">
        <f t="shared" ca="1" si="1"/>
        <v>0</v>
      </c>
      <c r="F5" s="154">
        <f t="shared" ca="1" si="1"/>
        <v>0</v>
      </c>
      <c r="G5" s="154">
        <f t="shared" ca="1" si="1"/>
        <v>0</v>
      </c>
      <c r="H5" s="154">
        <f t="shared" ca="1" si="1"/>
        <v>0</v>
      </c>
      <c r="I5" s="154">
        <f t="shared" ca="1" si="1"/>
        <v>0</v>
      </c>
      <c r="J5" s="154">
        <f t="shared" ca="1" si="1"/>
        <v>0</v>
      </c>
      <c r="K5" s="154">
        <f t="shared" ca="1" si="1"/>
        <v>0</v>
      </c>
      <c r="L5" s="154">
        <f t="shared" si="1"/>
        <v>0</v>
      </c>
      <c r="M5" s="154">
        <f t="shared" si="1"/>
        <v>0</v>
      </c>
      <c r="N5" s="154">
        <f t="shared" si="1"/>
        <v>0</v>
      </c>
      <c r="O5" s="154">
        <f t="shared" si="1"/>
        <v>0</v>
      </c>
      <c r="P5" s="154">
        <f t="shared" si="1"/>
        <v>0</v>
      </c>
      <c r="Q5" s="154">
        <f t="shared" si="1"/>
        <v>0</v>
      </c>
      <c r="R5" s="154">
        <f t="shared" si="1"/>
        <v>0</v>
      </c>
      <c r="S5" s="154">
        <f t="shared" si="1"/>
        <v>0</v>
      </c>
      <c r="T5" s="154">
        <f t="shared" si="1"/>
        <v>0</v>
      </c>
      <c r="U5" s="154">
        <f t="shared" si="1"/>
        <v>0</v>
      </c>
      <c r="V5" s="154">
        <f t="shared" si="1"/>
        <v>0</v>
      </c>
      <c r="W5" s="154">
        <f t="shared" si="1"/>
        <v>0</v>
      </c>
    </row>
    <row r="6" spans="1:23" s="4" customFormat="1" ht="15.75" customHeight="1" x14ac:dyDescent="0.3">
      <c r="A6" s="238" t="s">
        <v>213</v>
      </c>
      <c r="B6" s="238"/>
      <c r="C6" s="238"/>
      <c r="D6" s="155" t="str">
        <f>D1</f>
        <v>Standort_1</v>
      </c>
      <c r="E6" s="155" t="str">
        <f t="shared" ref="E6:W6" si="2">E1</f>
        <v>Standort_2</v>
      </c>
      <c r="F6" s="155" t="str">
        <f t="shared" si="2"/>
        <v>Standort_3</v>
      </c>
      <c r="G6" s="155" t="str">
        <f t="shared" si="2"/>
        <v>Standort_4</v>
      </c>
      <c r="H6" s="155" t="str">
        <f t="shared" si="2"/>
        <v>Standort_5</v>
      </c>
      <c r="I6" s="155" t="str">
        <f t="shared" si="2"/>
        <v>Standort_6</v>
      </c>
      <c r="J6" s="155" t="str">
        <f t="shared" si="2"/>
        <v>Standort_7</v>
      </c>
      <c r="K6" s="155" t="str">
        <f t="shared" si="2"/>
        <v>Standort_8</v>
      </c>
      <c r="L6" s="155" t="str">
        <f t="shared" si="2"/>
        <v>Standort_9</v>
      </c>
      <c r="M6" s="155" t="str">
        <f t="shared" si="2"/>
        <v>Standort_10</v>
      </c>
      <c r="N6" s="155" t="str">
        <f t="shared" si="2"/>
        <v>Standort_11</v>
      </c>
      <c r="O6" s="155" t="str">
        <f t="shared" si="2"/>
        <v>Standort_12</v>
      </c>
      <c r="P6" s="155" t="str">
        <f t="shared" si="2"/>
        <v>Standort_13</v>
      </c>
      <c r="Q6" s="155" t="str">
        <f t="shared" si="2"/>
        <v>Standort_14</v>
      </c>
      <c r="R6" s="155" t="str">
        <f t="shared" si="2"/>
        <v>Standort_15</v>
      </c>
      <c r="S6" s="155" t="str">
        <f t="shared" si="2"/>
        <v>Standort_16</v>
      </c>
      <c r="T6" s="155" t="str">
        <f t="shared" si="2"/>
        <v>Standort_17</v>
      </c>
      <c r="U6" s="155" t="str">
        <f t="shared" si="2"/>
        <v>Standort_18</v>
      </c>
      <c r="V6" s="155" t="str">
        <f t="shared" si="2"/>
        <v>Standort_19</v>
      </c>
      <c r="W6" s="155" t="str">
        <f t="shared" si="2"/>
        <v>Standort_20</v>
      </c>
    </row>
    <row r="7" spans="1:23" ht="55.2" x14ac:dyDescent="0.3">
      <c r="A7" s="137" t="s">
        <v>4</v>
      </c>
      <c r="B7" s="145" t="s">
        <v>54</v>
      </c>
      <c r="C7" s="138" t="s">
        <v>204</v>
      </c>
      <c r="D7" s="160" t="str">
        <f ca="1">IFERROR(IF(INDIRECT(D$1&amp;"!F" &amp; ROW()+7)=0,"keine Angabe",INDIRECT(D$1&amp;"!F" &amp; ROW()+7)),"")</f>
        <v>keine Angabe</v>
      </c>
      <c r="E7" s="160" t="str">
        <f ca="1">IFERROR(IF(INDIRECT(E$1&amp;"!F" &amp; ROW()+7)=0,"keine Angabe",INDIRECT(E$1&amp;"!F" &amp; ROW()+7)),"")</f>
        <v>keine Angabe</v>
      </c>
      <c r="F7" s="160" t="str">
        <f t="shared" ref="F7:W13" ca="1" si="3">IFERROR(IF(INDIRECT(F$1&amp;"!F" &amp; ROW()+7)=0,"keine Angabe",INDIRECT(F$1&amp;"!F" &amp; ROW()+7)),"")</f>
        <v>keine Angabe</v>
      </c>
      <c r="G7" s="160" t="str">
        <f t="shared" ca="1" si="3"/>
        <v>keine Angabe</v>
      </c>
      <c r="H7" s="160" t="str">
        <f t="shared" ca="1" si="3"/>
        <v>keine Angabe</v>
      </c>
      <c r="I7" s="160" t="str">
        <f t="shared" ca="1" si="3"/>
        <v>keine Angabe</v>
      </c>
      <c r="J7" s="160" t="str">
        <f t="shared" ca="1" si="3"/>
        <v/>
      </c>
      <c r="K7" s="160" t="str">
        <f t="shared" ca="1" si="3"/>
        <v/>
      </c>
      <c r="L7" s="160" t="str">
        <f t="shared" ca="1" si="3"/>
        <v/>
      </c>
      <c r="M7" s="160" t="str">
        <f t="shared" ca="1" si="3"/>
        <v/>
      </c>
      <c r="N7" s="160" t="str">
        <f t="shared" ca="1" si="3"/>
        <v/>
      </c>
      <c r="O7" s="160" t="str">
        <f t="shared" ca="1" si="3"/>
        <v/>
      </c>
      <c r="P7" s="160" t="str">
        <f t="shared" ca="1" si="3"/>
        <v/>
      </c>
      <c r="Q7" s="160" t="str">
        <f t="shared" ca="1" si="3"/>
        <v/>
      </c>
      <c r="R7" s="160" t="str">
        <f t="shared" ca="1" si="3"/>
        <v/>
      </c>
      <c r="S7" s="160" t="str">
        <f t="shared" ca="1" si="3"/>
        <v/>
      </c>
      <c r="T7" s="160" t="str">
        <f t="shared" ca="1" si="3"/>
        <v/>
      </c>
      <c r="U7" s="160" t="str">
        <f t="shared" ca="1" si="3"/>
        <v/>
      </c>
      <c r="V7" s="160" t="str">
        <f t="shared" ca="1" si="3"/>
        <v/>
      </c>
      <c r="W7" s="160" t="str">
        <f t="shared" ca="1" si="3"/>
        <v/>
      </c>
    </row>
    <row r="8" spans="1:23" ht="69" x14ac:dyDescent="0.3">
      <c r="A8" s="137" t="s">
        <v>5</v>
      </c>
      <c r="B8" s="145" t="s">
        <v>260</v>
      </c>
      <c r="C8" s="138" t="s">
        <v>205</v>
      </c>
      <c r="D8" s="160" t="str">
        <f t="shared" ref="D8:S13" ca="1" si="4">IFERROR(IF(INDIRECT(D$1&amp;"!F" &amp; ROW()+7)=0,"keine Angabe",INDIRECT(D$1&amp;"!F" &amp; ROW()+7)),"")</f>
        <v>keine Angabe</v>
      </c>
      <c r="E8" s="160" t="str">
        <f t="shared" ca="1" si="4"/>
        <v>keine Angabe</v>
      </c>
      <c r="F8" s="160" t="str">
        <f t="shared" ca="1" si="4"/>
        <v>keine Angabe</v>
      </c>
      <c r="G8" s="160" t="str">
        <f t="shared" ca="1" si="4"/>
        <v>keine Angabe</v>
      </c>
      <c r="H8" s="160" t="str">
        <f t="shared" ca="1" si="4"/>
        <v>keine Angabe</v>
      </c>
      <c r="I8" s="160" t="str">
        <f t="shared" ca="1" si="4"/>
        <v>keine Angabe</v>
      </c>
      <c r="J8" s="160" t="str">
        <f t="shared" ca="1" si="4"/>
        <v/>
      </c>
      <c r="K8" s="160" t="str">
        <f t="shared" ca="1" si="4"/>
        <v/>
      </c>
      <c r="L8" s="160" t="str">
        <f t="shared" ca="1" si="4"/>
        <v/>
      </c>
      <c r="M8" s="160" t="str">
        <f t="shared" ca="1" si="4"/>
        <v/>
      </c>
      <c r="N8" s="160" t="str">
        <f t="shared" ca="1" si="4"/>
        <v/>
      </c>
      <c r="O8" s="160" t="str">
        <f t="shared" ca="1" si="4"/>
        <v/>
      </c>
      <c r="P8" s="160" t="str">
        <f t="shared" ca="1" si="4"/>
        <v/>
      </c>
      <c r="Q8" s="160" t="str">
        <f t="shared" ca="1" si="4"/>
        <v/>
      </c>
      <c r="R8" s="160" t="str">
        <f t="shared" ca="1" si="4"/>
        <v/>
      </c>
      <c r="S8" s="160" t="str">
        <f t="shared" ca="1" si="4"/>
        <v/>
      </c>
      <c r="T8" s="160" t="str">
        <f t="shared" ca="1" si="3"/>
        <v/>
      </c>
      <c r="U8" s="160" t="str">
        <f t="shared" ca="1" si="3"/>
        <v/>
      </c>
      <c r="V8" s="160" t="str">
        <f t="shared" ca="1" si="3"/>
        <v/>
      </c>
      <c r="W8" s="160" t="str">
        <f t="shared" ca="1" si="3"/>
        <v/>
      </c>
    </row>
    <row r="9" spans="1:23" ht="179.4" x14ac:dyDescent="0.3">
      <c r="A9" s="137" t="s">
        <v>56</v>
      </c>
      <c r="B9" s="145" t="s">
        <v>55</v>
      </c>
      <c r="C9" s="138" t="s">
        <v>208</v>
      </c>
      <c r="D9" s="160" t="str">
        <f t="shared" ca="1" si="4"/>
        <v>keine Angabe</v>
      </c>
      <c r="E9" s="160" t="str">
        <f t="shared" ca="1" si="4"/>
        <v>keine Angabe</v>
      </c>
      <c r="F9" s="160" t="str">
        <f t="shared" ca="1" si="3"/>
        <v>keine Angabe</v>
      </c>
      <c r="G9" s="160" t="str">
        <f t="shared" ca="1" si="3"/>
        <v>keine Angabe</v>
      </c>
      <c r="H9" s="160" t="str">
        <f t="shared" ca="1" si="3"/>
        <v>keine Angabe</v>
      </c>
      <c r="I9" s="160" t="str">
        <f t="shared" ca="1" si="3"/>
        <v>keine Angabe</v>
      </c>
      <c r="J9" s="160" t="str">
        <f t="shared" ca="1" si="3"/>
        <v/>
      </c>
      <c r="K9" s="160" t="str">
        <f t="shared" ca="1" si="3"/>
        <v/>
      </c>
      <c r="L9" s="160" t="str">
        <f t="shared" ca="1" si="3"/>
        <v/>
      </c>
      <c r="M9" s="160" t="str">
        <f t="shared" ca="1" si="3"/>
        <v/>
      </c>
      <c r="N9" s="160" t="str">
        <f t="shared" ca="1" si="3"/>
        <v/>
      </c>
      <c r="O9" s="160" t="str">
        <f t="shared" ca="1" si="3"/>
        <v/>
      </c>
      <c r="P9" s="160" t="str">
        <f t="shared" ca="1" si="3"/>
        <v/>
      </c>
      <c r="Q9" s="160" t="str">
        <f t="shared" ca="1" si="3"/>
        <v/>
      </c>
      <c r="R9" s="160" t="str">
        <f t="shared" ca="1" si="3"/>
        <v/>
      </c>
      <c r="S9" s="160" t="str">
        <f t="shared" ca="1" si="3"/>
        <v/>
      </c>
      <c r="T9" s="160" t="str">
        <f t="shared" ca="1" si="3"/>
        <v/>
      </c>
      <c r="U9" s="160" t="str">
        <f t="shared" ca="1" si="3"/>
        <v/>
      </c>
      <c r="V9" s="160" t="str">
        <f t="shared" ca="1" si="3"/>
        <v/>
      </c>
      <c r="W9" s="160" t="str">
        <f t="shared" ca="1" si="3"/>
        <v/>
      </c>
    </row>
    <row r="10" spans="1:23" ht="138" x14ac:dyDescent="0.3">
      <c r="A10" s="137" t="s">
        <v>6</v>
      </c>
      <c r="B10" s="145" t="s">
        <v>206</v>
      </c>
      <c r="C10" s="138" t="s">
        <v>207</v>
      </c>
      <c r="D10" s="160" t="str">
        <f t="shared" ca="1" si="4"/>
        <v>keine Angabe</v>
      </c>
      <c r="E10" s="160" t="str">
        <f t="shared" ca="1" si="4"/>
        <v>keine Angabe</v>
      </c>
      <c r="F10" s="160" t="str">
        <f t="shared" ca="1" si="3"/>
        <v>keine Angabe</v>
      </c>
      <c r="G10" s="160" t="str">
        <f t="shared" ca="1" si="3"/>
        <v>keine Angabe</v>
      </c>
      <c r="H10" s="160" t="str">
        <f t="shared" ca="1" si="3"/>
        <v>keine Angabe</v>
      </c>
      <c r="I10" s="160" t="str">
        <f t="shared" ca="1" si="3"/>
        <v>keine Angabe</v>
      </c>
      <c r="J10" s="160" t="str">
        <f t="shared" ca="1" si="3"/>
        <v/>
      </c>
      <c r="K10" s="160" t="str">
        <f t="shared" ca="1" si="3"/>
        <v/>
      </c>
      <c r="L10" s="160" t="str">
        <f t="shared" ca="1" si="3"/>
        <v/>
      </c>
      <c r="M10" s="160" t="str">
        <f t="shared" ca="1" si="3"/>
        <v/>
      </c>
      <c r="N10" s="160" t="str">
        <f t="shared" ca="1" si="3"/>
        <v/>
      </c>
      <c r="O10" s="160" t="str">
        <f t="shared" ca="1" si="3"/>
        <v/>
      </c>
      <c r="P10" s="160" t="str">
        <f t="shared" ca="1" si="3"/>
        <v/>
      </c>
      <c r="Q10" s="160" t="str">
        <f t="shared" ca="1" si="3"/>
        <v/>
      </c>
      <c r="R10" s="160" t="str">
        <f t="shared" ca="1" si="3"/>
        <v/>
      </c>
      <c r="S10" s="160" t="str">
        <f t="shared" ca="1" si="3"/>
        <v/>
      </c>
      <c r="T10" s="160" t="str">
        <f t="shared" ca="1" si="3"/>
        <v/>
      </c>
      <c r="U10" s="160" t="str">
        <f t="shared" ca="1" si="3"/>
        <v/>
      </c>
      <c r="V10" s="160" t="str">
        <f t="shared" ca="1" si="3"/>
        <v/>
      </c>
      <c r="W10" s="160" t="str">
        <f t="shared" ca="1" si="3"/>
        <v/>
      </c>
    </row>
    <row r="11" spans="1:23" ht="179.4" x14ac:dyDescent="0.3">
      <c r="A11" s="137" t="s">
        <v>7</v>
      </c>
      <c r="B11" s="145" t="s">
        <v>209</v>
      </c>
      <c r="C11" s="138" t="s">
        <v>258</v>
      </c>
      <c r="D11" s="160" t="str">
        <f t="shared" ca="1" si="4"/>
        <v>keine Angabe</v>
      </c>
      <c r="E11" s="160" t="str">
        <f t="shared" ca="1" si="4"/>
        <v>keine Angabe</v>
      </c>
      <c r="F11" s="160" t="str">
        <f t="shared" ca="1" si="3"/>
        <v>keine Angabe</v>
      </c>
      <c r="G11" s="160" t="str">
        <f t="shared" ca="1" si="3"/>
        <v>keine Angabe</v>
      </c>
      <c r="H11" s="160" t="str">
        <f t="shared" ca="1" si="3"/>
        <v>keine Angabe</v>
      </c>
      <c r="I11" s="160" t="str">
        <f t="shared" ca="1" si="3"/>
        <v>keine Angabe</v>
      </c>
      <c r="J11" s="160" t="str">
        <f t="shared" ca="1" si="3"/>
        <v/>
      </c>
      <c r="K11" s="160" t="str">
        <f t="shared" ca="1" si="3"/>
        <v/>
      </c>
      <c r="L11" s="160" t="str">
        <f t="shared" ca="1" si="3"/>
        <v/>
      </c>
      <c r="M11" s="160" t="str">
        <f t="shared" ca="1" si="3"/>
        <v/>
      </c>
      <c r="N11" s="160" t="str">
        <f t="shared" ca="1" si="3"/>
        <v/>
      </c>
      <c r="O11" s="160" t="str">
        <f t="shared" ca="1" si="3"/>
        <v/>
      </c>
      <c r="P11" s="160" t="str">
        <f t="shared" ca="1" si="3"/>
        <v/>
      </c>
      <c r="Q11" s="160" t="str">
        <f t="shared" ca="1" si="3"/>
        <v/>
      </c>
      <c r="R11" s="160" t="str">
        <f t="shared" ca="1" si="3"/>
        <v/>
      </c>
      <c r="S11" s="160" t="str">
        <f t="shared" ca="1" si="3"/>
        <v/>
      </c>
      <c r="T11" s="160" t="str">
        <f t="shared" ca="1" si="3"/>
        <v/>
      </c>
      <c r="U11" s="160" t="str">
        <f t="shared" ca="1" si="3"/>
        <v/>
      </c>
      <c r="V11" s="160" t="str">
        <f t="shared" ca="1" si="3"/>
        <v/>
      </c>
      <c r="W11" s="160" t="str">
        <f t="shared" ca="1" si="3"/>
        <v/>
      </c>
    </row>
    <row r="12" spans="1:23" ht="82.8" x14ac:dyDescent="0.3">
      <c r="A12" s="137" t="s">
        <v>8</v>
      </c>
      <c r="B12" s="145" t="s">
        <v>57</v>
      </c>
      <c r="C12" s="138" t="s">
        <v>210</v>
      </c>
      <c r="D12" s="160" t="str">
        <f t="shared" ca="1" si="4"/>
        <v>keine Angabe</v>
      </c>
      <c r="E12" s="160" t="str">
        <f t="shared" ca="1" si="4"/>
        <v>keine Angabe</v>
      </c>
      <c r="F12" s="160" t="str">
        <f t="shared" ca="1" si="3"/>
        <v>keine Angabe</v>
      </c>
      <c r="G12" s="160" t="str">
        <f t="shared" ca="1" si="3"/>
        <v>keine Angabe</v>
      </c>
      <c r="H12" s="160" t="str">
        <f t="shared" ca="1" si="3"/>
        <v>keine Angabe</v>
      </c>
      <c r="I12" s="160" t="str">
        <f t="shared" ca="1" si="3"/>
        <v>keine Angabe</v>
      </c>
      <c r="J12" s="160" t="str">
        <f t="shared" ca="1" si="3"/>
        <v/>
      </c>
      <c r="K12" s="160" t="str">
        <f t="shared" ca="1" si="3"/>
        <v/>
      </c>
      <c r="L12" s="160" t="str">
        <f t="shared" ca="1" si="3"/>
        <v/>
      </c>
      <c r="M12" s="160" t="str">
        <f t="shared" ca="1" si="3"/>
        <v/>
      </c>
      <c r="N12" s="160" t="str">
        <f t="shared" ca="1" si="3"/>
        <v/>
      </c>
      <c r="O12" s="160" t="str">
        <f t="shared" ca="1" si="3"/>
        <v/>
      </c>
      <c r="P12" s="160" t="str">
        <f t="shared" ca="1" si="3"/>
        <v/>
      </c>
      <c r="Q12" s="160" t="str">
        <f t="shared" ca="1" si="3"/>
        <v/>
      </c>
      <c r="R12" s="160" t="str">
        <f t="shared" ca="1" si="3"/>
        <v/>
      </c>
      <c r="S12" s="160" t="str">
        <f t="shared" ca="1" si="3"/>
        <v/>
      </c>
      <c r="T12" s="160" t="str">
        <f t="shared" ca="1" si="3"/>
        <v/>
      </c>
      <c r="U12" s="160" t="str">
        <f t="shared" ca="1" si="3"/>
        <v/>
      </c>
      <c r="V12" s="160" t="str">
        <f t="shared" ca="1" si="3"/>
        <v/>
      </c>
      <c r="W12" s="160" t="str">
        <f t="shared" ca="1" si="3"/>
        <v/>
      </c>
    </row>
    <row r="13" spans="1:23" ht="97.2" thickBot="1" x14ac:dyDescent="0.35">
      <c r="A13" s="139" t="s">
        <v>28</v>
      </c>
      <c r="B13" s="146" t="s">
        <v>58</v>
      </c>
      <c r="C13" s="140" t="s">
        <v>211</v>
      </c>
      <c r="D13" s="160" t="str">
        <f t="shared" ca="1" si="4"/>
        <v>keine Angabe</v>
      </c>
      <c r="E13" s="160" t="str">
        <f t="shared" ca="1" si="4"/>
        <v>keine Angabe</v>
      </c>
      <c r="F13" s="160" t="str">
        <f t="shared" ca="1" si="3"/>
        <v>keine Angabe</v>
      </c>
      <c r="G13" s="160" t="str">
        <f t="shared" ca="1" si="3"/>
        <v>keine Angabe</v>
      </c>
      <c r="H13" s="160" t="str">
        <f t="shared" ca="1" si="3"/>
        <v>keine Angabe</v>
      </c>
      <c r="I13" s="160" t="str">
        <f t="shared" ca="1" si="3"/>
        <v>keine Angabe</v>
      </c>
      <c r="J13" s="160" t="str">
        <f t="shared" ca="1" si="3"/>
        <v/>
      </c>
      <c r="K13" s="160" t="str">
        <f t="shared" ca="1" si="3"/>
        <v/>
      </c>
      <c r="L13" s="160" t="str">
        <f t="shared" ca="1" si="3"/>
        <v/>
      </c>
      <c r="M13" s="160" t="str">
        <f t="shared" ca="1" si="3"/>
        <v/>
      </c>
      <c r="N13" s="160" t="str">
        <f t="shared" ca="1" si="3"/>
        <v/>
      </c>
      <c r="O13" s="160" t="str">
        <f t="shared" ca="1" si="3"/>
        <v/>
      </c>
      <c r="P13" s="160" t="str">
        <f t="shared" ca="1" si="3"/>
        <v/>
      </c>
      <c r="Q13" s="160" t="str">
        <f t="shared" ca="1" si="3"/>
        <v/>
      </c>
      <c r="R13" s="160" t="str">
        <f t="shared" ca="1" si="3"/>
        <v/>
      </c>
      <c r="S13" s="160" t="str">
        <f t="shared" ca="1" si="3"/>
        <v/>
      </c>
      <c r="T13" s="160" t="str">
        <f t="shared" ca="1" si="3"/>
        <v/>
      </c>
      <c r="U13" s="160" t="str">
        <f t="shared" ca="1" si="3"/>
        <v/>
      </c>
      <c r="V13" s="160" t="str">
        <f t="shared" ca="1" si="3"/>
        <v/>
      </c>
      <c r="W13" s="160" t="str">
        <f t="shared" ca="1" si="3"/>
        <v/>
      </c>
    </row>
    <row r="14" spans="1:23" ht="23.25" customHeight="1" thickBot="1" x14ac:dyDescent="0.35">
      <c r="A14" s="150"/>
      <c r="B14" s="151"/>
      <c r="C14" s="152" t="s">
        <v>220</v>
      </c>
      <c r="D14" s="156" t="str">
        <f ca="1">IFERROR(SUM(D7:D13)/COUNTIF(D7:D13,"&gt;0"),"")</f>
        <v/>
      </c>
      <c r="E14" s="156" t="str">
        <f t="shared" ref="E14:W14" ca="1" si="5">IFERROR(SUM(E7:E13)/COUNTIF(E7:E13,"&gt;0"),"")</f>
        <v/>
      </c>
      <c r="F14" s="156" t="str">
        <f t="shared" ca="1" si="5"/>
        <v/>
      </c>
      <c r="G14" s="156" t="str">
        <f t="shared" ca="1" si="5"/>
        <v/>
      </c>
      <c r="H14" s="156" t="str">
        <f t="shared" ca="1" si="5"/>
        <v/>
      </c>
      <c r="I14" s="156" t="str">
        <f t="shared" ca="1" si="5"/>
        <v/>
      </c>
      <c r="J14" s="156" t="str">
        <f t="shared" ca="1" si="5"/>
        <v/>
      </c>
      <c r="K14" s="156" t="str">
        <f t="shared" ca="1" si="5"/>
        <v/>
      </c>
      <c r="L14" s="156" t="str">
        <f t="shared" ca="1" si="5"/>
        <v/>
      </c>
      <c r="M14" s="156" t="str">
        <f t="shared" ca="1" si="5"/>
        <v/>
      </c>
      <c r="N14" s="156" t="str">
        <f t="shared" ca="1" si="5"/>
        <v/>
      </c>
      <c r="O14" s="156" t="str">
        <f t="shared" ca="1" si="5"/>
        <v/>
      </c>
      <c r="P14" s="156" t="str">
        <f t="shared" ca="1" si="5"/>
        <v/>
      </c>
      <c r="Q14" s="156" t="str">
        <f t="shared" ca="1" si="5"/>
        <v/>
      </c>
      <c r="R14" s="156" t="str">
        <f t="shared" ca="1" si="5"/>
        <v/>
      </c>
      <c r="S14" s="156" t="str">
        <f t="shared" ca="1" si="5"/>
        <v/>
      </c>
      <c r="T14" s="156" t="str">
        <f t="shared" ca="1" si="5"/>
        <v/>
      </c>
      <c r="U14" s="156" t="str">
        <f t="shared" ca="1" si="5"/>
        <v/>
      </c>
      <c r="V14" s="156" t="str">
        <f t="shared" ca="1" si="5"/>
        <v/>
      </c>
      <c r="W14" s="156" t="str">
        <f t="shared" ca="1" si="5"/>
        <v/>
      </c>
    </row>
    <row r="15" spans="1:23" ht="23.25" customHeight="1" x14ac:dyDescent="0.3">
      <c r="A15" s="238" t="s">
        <v>212</v>
      </c>
      <c r="B15" s="238"/>
      <c r="C15" s="238"/>
      <c r="D15" s="157" t="str">
        <f>D6</f>
        <v>Standort_1</v>
      </c>
      <c r="E15" s="157" t="str">
        <f t="shared" ref="E15:W15" si="6">E6</f>
        <v>Standort_2</v>
      </c>
      <c r="F15" s="157" t="str">
        <f t="shared" si="6"/>
        <v>Standort_3</v>
      </c>
      <c r="G15" s="157" t="str">
        <f t="shared" si="6"/>
        <v>Standort_4</v>
      </c>
      <c r="H15" s="157" t="str">
        <f t="shared" si="6"/>
        <v>Standort_5</v>
      </c>
      <c r="I15" s="157" t="str">
        <f t="shared" si="6"/>
        <v>Standort_6</v>
      </c>
      <c r="J15" s="157" t="str">
        <f t="shared" si="6"/>
        <v>Standort_7</v>
      </c>
      <c r="K15" s="157" t="str">
        <f t="shared" si="6"/>
        <v>Standort_8</v>
      </c>
      <c r="L15" s="157" t="str">
        <f t="shared" si="6"/>
        <v>Standort_9</v>
      </c>
      <c r="M15" s="157" t="str">
        <f t="shared" si="6"/>
        <v>Standort_10</v>
      </c>
      <c r="N15" s="157" t="str">
        <f t="shared" si="6"/>
        <v>Standort_11</v>
      </c>
      <c r="O15" s="157" t="str">
        <f t="shared" si="6"/>
        <v>Standort_12</v>
      </c>
      <c r="P15" s="157" t="str">
        <f t="shared" si="6"/>
        <v>Standort_13</v>
      </c>
      <c r="Q15" s="157" t="str">
        <f t="shared" si="6"/>
        <v>Standort_14</v>
      </c>
      <c r="R15" s="157" t="str">
        <f t="shared" si="6"/>
        <v>Standort_15</v>
      </c>
      <c r="S15" s="157" t="str">
        <f t="shared" si="6"/>
        <v>Standort_16</v>
      </c>
      <c r="T15" s="157" t="str">
        <f t="shared" si="6"/>
        <v>Standort_17</v>
      </c>
      <c r="U15" s="157" t="str">
        <f t="shared" si="6"/>
        <v>Standort_18</v>
      </c>
      <c r="V15" s="157" t="str">
        <f t="shared" si="6"/>
        <v>Standort_19</v>
      </c>
      <c r="W15" s="157" t="str">
        <f t="shared" si="6"/>
        <v>Standort_20</v>
      </c>
    </row>
    <row r="16" spans="1:23" ht="27.6" x14ac:dyDescent="0.3">
      <c r="A16" s="141" t="s">
        <v>61</v>
      </c>
      <c r="B16" s="147" t="s">
        <v>71</v>
      </c>
      <c r="C16" s="142" t="s">
        <v>214</v>
      </c>
      <c r="D16" s="159" t="str">
        <f ca="1">IFERROR(IF(INDIRECT(D$1&amp;"!F" &amp; ROW()+11)=0,"keine Angabe",INDIRECT(D$1&amp;"!F" &amp; ROW()+11)),"")</f>
        <v>keine Angabe</v>
      </c>
      <c r="E16" s="159" t="str">
        <f t="shared" ref="E16:W19" ca="1" si="7">IFERROR(IF(INDIRECT(E$1&amp;"!F" &amp; ROW()+11)=0,"keine Angabe",INDIRECT(E$1&amp;"!F" &amp; ROW()+11)),"")</f>
        <v>keine Angabe</v>
      </c>
      <c r="F16" s="159" t="str">
        <f t="shared" ca="1" si="7"/>
        <v>keine Angabe</v>
      </c>
      <c r="G16" s="159" t="str">
        <f t="shared" ca="1" si="7"/>
        <v>keine Angabe</v>
      </c>
      <c r="H16" s="159" t="str">
        <f t="shared" ca="1" si="7"/>
        <v>keine Angabe</v>
      </c>
      <c r="I16" s="159" t="str">
        <f t="shared" ca="1" si="7"/>
        <v>keine Angabe</v>
      </c>
      <c r="J16" s="159" t="str">
        <f t="shared" ca="1" si="7"/>
        <v/>
      </c>
      <c r="K16" s="159" t="str">
        <f t="shared" ca="1" si="7"/>
        <v/>
      </c>
      <c r="L16" s="159" t="str">
        <f t="shared" ca="1" si="7"/>
        <v/>
      </c>
      <c r="M16" s="159" t="str">
        <f t="shared" ca="1" si="7"/>
        <v/>
      </c>
      <c r="N16" s="159" t="str">
        <f t="shared" ca="1" si="7"/>
        <v/>
      </c>
      <c r="O16" s="159" t="str">
        <f t="shared" ca="1" si="7"/>
        <v/>
      </c>
      <c r="P16" s="159" t="str">
        <f t="shared" ca="1" si="7"/>
        <v/>
      </c>
      <c r="Q16" s="159" t="str">
        <f t="shared" ca="1" si="7"/>
        <v/>
      </c>
      <c r="R16" s="159" t="str">
        <f t="shared" ca="1" si="7"/>
        <v/>
      </c>
      <c r="S16" s="159" t="str">
        <f t="shared" ca="1" si="7"/>
        <v/>
      </c>
      <c r="T16" s="159" t="str">
        <f t="shared" ca="1" si="7"/>
        <v/>
      </c>
      <c r="U16" s="159" t="str">
        <f t="shared" ca="1" si="7"/>
        <v/>
      </c>
      <c r="V16" s="159" t="str">
        <f t="shared" ca="1" si="7"/>
        <v/>
      </c>
      <c r="W16" s="159" t="str">
        <f t="shared" ca="1" si="7"/>
        <v/>
      </c>
    </row>
    <row r="17" spans="1:26" ht="55.2" x14ac:dyDescent="0.3">
      <c r="A17" s="137" t="s">
        <v>63</v>
      </c>
      <c r="B17" s="145" t="s">
        <v>62</v>
      </c>
      <c r="C17" s="138" t="s">
        <v>215</v>
      </c>
      <c r="D17" s="159" t="str">
        <f t="shared" ref="D17:S19" ca="1" si="8">IFERROR(IF(INDIRECT(D$1&amp;"!F" &amp; ROW()+11)=0,"keine Angabe",INDIRECT(D$1&amp;"!F" &amp; ROW()+11)),"")</f>
        <v>keine Angabe</v>
      </c>
      <c r="E17" s="159" t="str">
        <f t="shared" ca="1" si="8"/>
        <v>keine Angabe</v>
      </c>
      <c r="F17" s="159" t="str">
        <f t="shared" ca="1" si="8"/>
        <v>keine Angabe</v>
      </c>
      <c r="G17" s="159" t="str">
        <f t="shared" ca="1" si="8"/>
        <v>keine Angabe</v>
      </c>
      <c r="H17" s="159" t="str">
        <f t="shared" ca="1" si="8"/>
        <v>keine Angabe</v>
      </c>
      <c r="I17" s="159" t="str">
        <f t="shared" ca="1" si="8"/>
        <v>keine Angabe</v>
      </c>
      <c r="J17" s="159" t="str">
        <f t="shared" ca="1" si="8"/>
        <v/>
      </c>
      <c r="K17" s="159" t="str">
        <f t="shared" ca="1" si="8"/>
        <v/>
      </c>
      <c r="L17" s="159" t="str">
        <f t="shared" ca="1" si="8"/>
        <v/>
      </c>
      <c r="M17" s="159" t="str">
        <f t="shared" ca="1" si="8"/>
        <v/>
      </c>
      <c r="N17" s="159" t="str">
        <f t="shared" ca="1" si="8"/>
        <v/>
      </c>
      <c r="O17" s="159" t="str">
        <f t="shared" ca="1" si="8"/>
        <v/>
      </c>
      <c r="P17" s="159" t="str">
        <f t="shared" ca="1" si="8"/>
        <v/>
      </c>
      <c r="Q17" s="159" t="str">
        <f t="shared" ca="1" si="8"/>
        <v/>
      </c>
      <c r="R17" s="159" t="str">
        <f t="shared" ca="1" si="8"/>
        <v/>
      </c>
      <c r="S17" s="159" t="str">
        <f t="shared" ca="1" si="8"/>
        <v/>
      </c>
      <c r="T17" s="159" t="str">
        <f t="shared" ca="1" si="7"/>
        <v/>
      </c>
      <c r="U17" s="159" t="str">
        <f t="shared" ca="1" si="7"/>
        <v/>
      </c>
      <c r="V17" s="159" t="str">
        <f t="shared" ca="1" si="7"/>
        <v/>
      </c>
      <c r="W17" s="159" t="str">
        <f t="shared" ca="1" si="7"/>
        <v/>
      </c>
    </row>
    <row r="18" spans="1:26" ht="41.4" x14ac:dyDescent="0.3">
      <c r="A18" s="137" t="s">
        <v>70</v>
      </c>
      <c r="B18" s="145" t="s">
        <v>216</v>
      </c>
      <c r="C18" s="138" t="s">
        <v>217</v>
      </c>
      <c r="D18" s="159" t="str">
        <f t="shared" ca="1" si="8"/>
        <v>keine Angabe</v>
      </c>
      <c r="E18" s="159" t="str">
        <f t="shared" ca="1" si="7"/>
        <v>keine Angabe</v>
      </c>
      <c r="F18" s="159" t="str">
        <f t="shared" ca="1" si="7"/>
        <v>keine Angabe</v>
      </c>
      <c r="G18" s="159" t="str">
        <f t="shared" ca="1" si="7"/>
        <v>keine Angabe</v>
      </c>
      <c r="H18" s="159" t="str">
        <f t="shared" ca="1" si="7"/>
        <v>keine Angabe</v>
      </c>
      <c r="I18" s="159" t="str">
        <f t="shared" ca="1" si="7"/>
        <v>keine Angabe</v>
      </c>
      <c r="J18" s="159" t="str">
        <f t="shared" ca="1" si="7"/>
        <v/>
      </c>
      <c r="K18" s="159" t="str">
        <f t="shared" ca="1" si="7"/>
        <v/>
      </c>
      <c r="L18" s="159" t="str">
        <f t="shared" ca="1" si="7"/>
        <v/>
      </c>
      <c r="M18" s="159" t="str">
        <f t="shared" ca="1" si="7"/>
        <v/>
      </c>
      <c r="N18" s="159" t="str">
        <f t="shared" ca="1" si="7"/>
        <v/>
      </c>
      <c r="O18" s="159" t="str">
        <f t="shared" ca="1" si="7"/>
        <v/>
      </c>
      <c r="P18" s="159" t="str">
        <f t="shared" ca="1" si="7"/>
        <v/>
      </c>
      <c r="Q18" s="159" t="str">
        <f t="shared" ca="1" si="7"/>
        <v/>
      </c>
      <c r="R18" s="159" t="str">
        <f t="shared" ca="1" si="7"/>
        <v/>
      </c>
      <c r="S18" s="159" t="str">
        <f t="shared" ca="1" si="7"/>
        <v/>
      </c>
      <c r="T18" s="159" t="str">
        <f t="shared" ca="1" si="7"/>
        <v/>
      </c>
      <c r="U18" s="159" t="str">
        <f t="shared" ca="1" si="7"/>
        <v/>
      </c>
      <c r="V18" s="159" t="str">
        <f t="shared" ca="1" si="7"/>
        <v/>
      </c>
      <c r="W18" s="159" t="str">
        <f t="shared" ca="1" si="7"/>
        <v/>
      </c>
    </row>
    <row r="19" spans="1:26" ht="38.25" customHeight="1" thickBot="1" x14ac:dyDescent="0.35">
      <c r="A19" s="139" t="s">
        <v>104</v>
      </c>
      <c r="B19" s="146" t="s">
        <v>103</v>
      </c>
      <c r="C19" s="139" t="s">
        <v>218</v>
      </c>
      <c r="D19" s="159" t="str">
        <f t="shared" ca="1" si="8"/>
        <v>keine Angabe</v>
      </c>
      <c r="E19" s="159" t="str">
        <f t="shared" ca="1" si="7"/>
        <v>keine Angabe</v>
      </c>
      <c r="F19" s="159" t="str">
        <f t="shared" ca="1" si="7"/>
        <v>keine Angabe</v>
      </c>
      <c r="G19" s="159" t="str">
        <f t="shared" ca="1" si="7"/>
        <v>keine Angabe</v>
      </c>
      <c r="H19" s="159" t="str">
        <f t="shared" ca="1" si="7"/>
        <v>keine Angabe</v>
      </c>
      <c r="I19" s="159" t="str">
        <f t="shared" ca="1" si="7"/>
        <v>keine Angabe</v>
      </c>
      <c r="J19" s="159" t="str">
        <f t="shared" ca="1" si="7"/>
        <v/>
      </c>
      <c r="K19" s="159" t="str">
        <f t="shared" ca="1" si="7"/>
        <v/>
      </c>
      <c r="L19" s="159" t="str">
        <f t="shared" ca="1" si="7"/>
        <v/>
      </c>
      <c r="M19" s="159" t="str">
        <f t="shared" ca="1" si="7"/>
        <v/>
      </c>
      <c r="N19" s="159" t="str">
        <f t="shared" ca="1" si="7"/>
        <v/>
      </c>
      <c r="O19" s="159" t="str">
        <f t="shared" ca="1" si="7"/>
        <v/>
      </c>
      <c r="P19" s="159" t="str">
        <f t="shared" ca="1" si="7"/>
        <v/>
      </c>
      <c r="Q19" s="159" t="str">
        <f t="shared" ca="1" si="7"/>
        <v/>
      </c>
      <c r="R19" s="159" t="str">
        <f t="shared" ca="1" si="7"/>
        <v/>
      </c>
      <c r="S19" s="159" t="str">
        <f t="shared" ca="1" si="7"/>
        <v/>
      </c>
      <c r="T19" s="159" t="str">
        <f t="shared" ca="1" si="7"/>
        <v/>
      </c>
      <c r="U19" s="159" t="str">
        <f t="shared" ca="1" si="7"/>
        <v/>
      </c>
      <c r="V19" s="159" t="str">
        <f t="shared" ca="1" si="7"/>
        <v/>
      </c>
      <c r="W19" s="159" t="str">
        <f t="shared" ca="1" si="7"/>
        <v/>
      </c>
    </row>
    <row r="20" spans="1:26" ht="22.5" customHeight="1" thickBot="1" x14ac:dyDescent="0.35">
      <c r="A20" s="127"/>
      <c r="B20" s="149"/>
      <c r="C20" s="148" t="s">
        <v>219</v>
      </c>
      <c r="D20" s="158" t="str">
        <f ca="1">IFERROR(SUM(D16:D19)/COUNTIF(D16:D19,"&gt;0"),"")</f>
        <v/>
      </c>
      <c r="E20" s="158" t="str">
        <f t="shared" ref="E20:W20" ca="1" si="9">IFERROR(SUM(E16:E19)/COUNTIF(E16:E19,"&gt;0"),"")</f>
        <v/>
      </c>
      <c r="F20" s="158" t="str">
        <f t="shared" ca="1" si="9"/>
        <v/>
      </c>
      <c r="G20" s="158" t="str">
        <f t="shared" ca="1" si="9"/>
        <v/>
      </c>
      <c r="H20" s="158" t="str">
        <f t="shared" ca="1" si="9"/>
        <v/>
      </c>
      <c r="I20" s="158" t="str">
        <f t="shared" ca="1" si="9"/>
        <v/>
      </c>
      <c r="J20" s="158" t="str">
        <f t="shared" ca="1" si="9"/>
        <v/>
      </c>
      <c r="K20" s="158" t="str">
        <f t="shared" ca="1" si="9"/>
        <v/>
      </c>
      <c r="L20" s="158" t="str">
        <f t="shared" ca="1" si="9"/>
        <v/>
      </c>
      <c r="M20" s="158" t="str">
        <f t="shared" ca="1" si="9"/>
        <v/>
      </c>
      <c r="N20" s="158" t="str">
        <f t="shared" ca="1" si="9"/>
        <v/>
      </c>
      <c r="O20" s="158" t="str">
        <f t="shared" ca="1" si="9"/>
        <v/>
      </c>
      <c r="P20" s="158" t="str">
        <f t="shared" ca="1" si="9"/>
        <v/>
      </c>
      <c r="Q20" s="158" t="str">
        <f t="shared" ca="1" si="9"/>
        <v/>
      </c>
      <c r="R20" s="158" t="str">
        <f t="shared" ca="1" si="9"/>
        <v/>
      </c>
      <c r="S20" s="158" t="str">
        <f t="shared" ca="1" si="9"/>
        <v/>
      </c>
      <c r="T20" s="158" t="str">
        <f t="shared" ca="1" si="9"/>
        <v/>
      </c>
      <c r="U20" s="158" t="str">
        <f t="shared" ca="1" si="9"/>
        <v/>
      </c>
      <c r="V20" s="158" t="str">
        <f t="shared" ca="1" si="9"/>
        <v/>
      </c>
      <c r="W20" s="158" t="str">
        <f t="shared" ca="1" si="9"/>
        <v/>
      </c>
      <c r="Y20" s="82"/>
      <c r="Z20" s="82"/>
    </row>
    <row r="21" spans="1:26" x14ac:dyDescent="0.3">
      <c r="A21" s="10"/>
      <c r="B21" s="10"/>
      <c r="C21" s="10"/>
    </row>
    <row r="22" spans="1:26" ht="20.25" customHeight="1" x14ac:dyDescent="0.3">
      <c r="C22" s="121" t="s">
        <v>118</v>
      </c>
    </row>
  </sheetData>
  <sheetProtection algorithmName="SHA-512" hashValue="0fpf4z/RXPLHDx9Y29O7wUUepTK2r4cgGjbtvWB0axgTg8Vidyux3YVHO6oB2LIml/M1KfhT5ilQeQWEOThdgA==" saltValue="G7KdLU5+z7xsP+T5/CjKIg==" spinCount="100000" sheet="1" objects="1" scenarios="1"/>
  <mergeCells count="4">
    <mergeCell ref="A1:C1"/>
    <mergeCell ref="A6:C6"/>
    <mergeCell ref="A5:C5"/>
    <mergeCell ref="A15:C15"/>
  </mergeCells>
  <hyperlinks>
    <hyperlink ref="C22" location="Anleitung!C120" display="Link zur Hilfe"/>
  </hyperlinks>
  <pageMargins left="0.7" right="0.7" top="0.78740157499999996" bottom="0.78740157499999996" header="0.3" footer="0.3"/>
  <pageSetup paperSize="9" fitToWidth="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B1:D12"/>
  <sheetViews>
    <sheetView showGridLines="0" zoomScale="130" zoomScaleNormal="130" zoomScaleSheetLayoutView="160" workbookViewId="0">
      <selection activeCell="E9" sqref="E9"/>
    </sheetView>
  </sheetViews>
  <sheetFormatPr baseColWidth="10" defaultRowHeight="13.8" x14ac:dyDescent="0.3"/>
  <cols>
    <col min="1" max="1" width="33.88671875" customWidth="1"/>
    <col min="2" max="2" width="41.88671875" bestFit="1" customWidth="1"/>
    <col min="3" max="3" width="7.5546875" bestFit="1" customWidth="1"/>
    <col min="4" max="4" width="12.33203125" customWidth="1"/>
  </cols>
  <sheetData>
    <row r="1" spans="2:4" ht="14.4" thickBot="1" x14ac:dyDescent="0.35">
      <c r="B1" s="239" t="s">
        <v>19</v>
      </c>
      <c r="C1" s="240"/>
    </row>
    <row r="2" spans="2:4" ht="14.4" thickBot="1" x14ac:dyDescent="0.35">
      <c r="B2" s="83" t="s">
        <v>39</v>
      </c>
      <c r="C2" s="41" t="s">
        <v>15</v>
      </c>
    </row>
    <row r="3" spans="2:4" x14ac:dyDescent="0.3">
      <c r="B3" s="201" t="s">
        <v>2</v>
      </c>
      <c r="C3" s="199">
        <v>0.2</v>
      </c>
    </row>
    <row r="4" spans="2:4" x14ac:dyDescent="0.3">
      <c r="B4" s="201" t="s">
        <v>34</v>
      </c>
      <c r="C4" s="199">
        <v>0.2</v>
      </c>
    </row>
    <row r="5" spans="2:4" x14ac:dyDescent="0.3">
      <c r="B5" s="202" t="s">
        <v>243</v>
      </c>
      <c r="C5" s="199">
        <v>0.2</v>
      </c>
    </row>
    <row r="6" spans="2:4" x14ac:dyDescent="0.3">
      <c r="B6" s="202" t="s">
        <v>9</v>
      </c>
      <c r="C6" s="199">
        <v>0.1</v>
      </c>
    </row>
    <row r="7" spans="2:4" x14ac:dyDescent="0.3">
      <c r="B7" s="202" t="s">
        <v>10</v>
      </c>
      <c r="C7" s="199">
        <v>0.1</v>
      </c>
    </row>
    <row r="8" spans="2:4" x14ac:dyDescent="0.3">
      <c r="B8" s="202" t="s">
        <v>11</v>
      </c>
      <c r="C8" s="199">
        <v>0.1</v>
      </c>
    </row>
    <row r="9" spans="2:4" x14ac:dyDescent="0.3">
      <c r="B9" s="203" t="s">
        <v>244</v>
      </c>
      <c r="C9" s="200">
        <v>0.1</v>
      </c>
    </row>
    <row r="10" spans="2:4" ht="14.4" thickBot="1" x14ac:dyDescent="0.35">
      <c r="B10" s="204" t="s">
        <v>113</v>
      </c>
      <c r="C10" s="42">
        <f>SUM(C3:C9)</f>
        <v>1</v>
      </c>
      <c r="D10" s="123">
        <f>IF(SUM(C3:C9)&gt;1,"FEHLER!",SUM(C3:C9))</f>
        <v>1</v>
      </c>
    </row>
    <row r="11" spans="2:4" ht="56.25" customHeight="1" thickBot="1" x14ac:dyDescent="0.35">
      <c r="B11" s="241" t="str">
        <f>IF(D10&lt;1,"Bitte geben Sie die Gewichtungsfaktoren so ein, dass am Ende die Summe 100% beträgt! Bitte um " &amp;TEXT(1-C10,"#,0%") &amp;" erhöhen!", IF(D10&gt;1, "Achtung! Die Summe beträgt mehr als 100% - bitte die Gewichtungsfaktoren um " &amp; TEXT(C10-1,"#,0%") &amp; " reduzieren, die Summe darf nicht über 100% sein!",""))</f>
        <v/>
      </c>
      <c r="C11" s="242"/>
    </row>
    <row r="12" spans="2:4" ht="22.5" customHeight="1" x14ac:dyDescent="0.3">
      <c r="B12" s="10"/>
      <c r="C12" s="10"/>
    </row>
  </sheetData>
  <sheetProtection algorithmName="SHA-512" hashValue="D2+fQqOrU67ANvpwv6WgZodVo8B4clCgQBRI4UJqVQrhdlsffEXFFRUH4575PHeyi6J8OQnvak1r9USWceYWUg==" saltValue="Gi9J9CCXuepNj0RBEmHQkA==" spinCount="100000" sheet="1" objects="1" scenarios="1"/>
  <mergeCells count="2">
    <mergeCell ref="B1:C1"/>
    <mergeCell ref="B11:C11"/>
  </mergeCells>
  <conditionalFormatting sqref="B11">
    <cfRule type="expression" dxfId="65" priority="4">
      <formula>$D$10="FEHLER!"</formula>
    </cfRule>
  </conditionalFormatting>
  <conditionalFormatting sqref="C10">
    <cfRule type="expression" dxfId="64" priority="2">
      <formula>$D$10="FEHLER!"</formula>
    </cfRule>
  </conditionalFormatting>
  <conditionalFormatting sqref="D10">
    <cfRule type="expression" dxfId="63" priority="1">
      <formula>$D$10="FEHLER!"</formula>
    </cfRule>
  </conditionalFormatting>
  <pageMargins left="0.7" right="0.7" top="0.78740157499999996" bottom="0.78740157499999996"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G76"/>
  <sheetViews>
    <sheetView showGridLines="0" topLeftCell="C1" zoomScale="115" zoomScaleNormal="115" zoomScaleSheetLayoutView="130" workbookViewId="0">
      <selection activeCell="D3" sqref="D3"/>
    </sheetView>
  </sheetViews>
  <sheetFormatPr baseColWidth="10" defaultColWidth="11.44140625" defaultRowHeight="13.8" x14ac:dyDescent="0.3"/>
  <cols>
    <col min="1" max="2" width="11.44140625" style="1" hidden="1" customWidth="1"/>
    <col min="3" max="3" width="23"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1</v>
      </c>
      <c r="C3" s="50" t="s">
        <v>1</v>
      </c>
      <c r="D3" s="107"/>
      <c r="E3" s="100" t="s">
        <v>18</v>
      </c>
      <c r="F3" s="101">
        <f ca="1">IFERROR(1*MID(MID(CELL( "dateiname",A1), FIND("]", CELL("dateiname", A1))+1, 255),    FIND("_",MID(CELL( "dateiname",A1), FIND("]", CELL("dateiname", A1))+1, 255))+A3,2),"")</f>
        <v>1</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205"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16.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205"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sCPLOTklMsV1eXaaHEkrGKIX00ipn68wbShOAAMDuCRSZf960fL1cO98KlWV/XP3tBPqVVxjNkFdpapCUDcpSg==" saltValue="dmukVTz+aRH3qJBa9oqmxQ==" spinCount="100000" sheet="1" objects="1" scenarios="1"/>
  <dataConsolidate/>
  <mergeCells count="31">
    <mergeCell ref="D18:E18"/>
    <mergeCell ref="C1:F1"/>
    <mergeCell ref="C2:F2"/>
    <mergeCell ref="C7:F7"/>
    <mergeCell ref="D8:F8"/>
    <mergeCell ref="D9:F9"/>
    <mergeCell ref="D10:F10"/>
    <mergeCell ref="C13:E13"/>
    <mergeCell ref="D14:E14"/>
    <mergeCell ref="D15:E15"/>
    <mergeCell ref="D16:E16"/>
    <mergeCell ref="D17:E17"/>
    <mergeCell ref="D34:E34"/>
    <mergeCell ref="D19:E19"/>
    <mergeCell ref="D20:E20"/>
    <mergeCell ref="C21:E21"/>
    <mergeCell ref="C24:E24"/>
    <mergeCell ref="D25:E25"/>
    <mergeCell ref="D26:E26"/>
    <mergeCell ref="D27:E27"/>
    <mergeCell ref="D28:E28"/>
    <mergeCell ref="C29:E29"/>
    <mergeCell ref="C32:F32"/>
    <mergeCell ref="D33:E33"/>
    <mergeCell ref="C44:F44"/>
    <mergeCell ref="D35:E35"/>
    <mergeCell ref="D36:E36"/>
    <mergeCell ref="D37:E37"/>
    <mergeCell ref="D38:E38"/>
    <mergeCell ref="D39:E39"/>
    <mergeCell ref="D40:E40"/>
  </mergeCells>
  <conditionalFormatting sqref="D25:F28 D14:F20 F34:F40">
    <cfRule type="expression" dxfId="62" priority="9">
      <formula>$A$11=0</formula>
    </cfRule>
  </conditionalFormatting>
  <conditionalFormatting sqref="F34:F40">
    <cfRule type="expression" dxfId="61" priority="8">
      <formula>ISNA($B34)</formula>
    </cfRule>
  </conditionalFormatting>
  <conditionalFormatting sqref="D25:E28">
    <cfRule type="expression" dxfId="60" priority="7">
      <formula>ISNA($A25)</formula>
    </cfRule>
  </conditionalFormatting>
  <conditionalFormatting sqref="G34:G40">
    <cfRule type="expression" dxfId="59" priority="6">
      <formula>ISNA($B34)</formula>
    </cfRule>
  </conditionalFormatting>
  <conditionalFormatting sqref="G25:G28">
    <cfRule type="expression" dxfId="58" priority="5">
      <formula>ISNA($A25)</formula>
    </cfRule>
  </conditionalFormatting>
  <conditionalFormatting sqref="G14">
    <cfRule type="expression" dxfId="57" priority="4">
      <formula>ISNA($A14)</formula>
    </cfRule>
  </conditionalFormatting>
  <conditionalFormatting sqref="D14:E20">
    <cfRule type="expression" dxfId="56" priority="3">
      <formula>ISNA($A14)</formula>
    </cfRule>
  </conditionalFormatting>
  <conditionalFormatting sqref="G15:G20">
    <cfRule type="expression" dxfId="55" priority="2">
      <formula>ISNA($A15)</formula>
    </cfRule>
  </conditionalFormatting>
  <conditionalFormatting sqref="D8:F10">
    <cfRule type="expression" dxfId="54"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Menüs'!$A$40:$A$42</xm:f>
          </x14:formula1>
          <xm:sqref>F34:F40</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Menüs'!$I$40:$I$43</xm:f>
          </x14:formula1>
          <xm:sqref>D27:E27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G76"/>
  <sheetViews>
    <sheetView showGridLines="0" topLeftCell="C1" zoomScale="115" zoomScaleNormal="115" zoomScaleSheetLayoutView="130" workbookViewId="0">
      <selection activeCell="D3" sqref="D3"/>
    </sheetView>
  </sheetViews>
  <sheetFormatPr baseColWidth="10" defaultColWidth="11.44140625" defaultRowHeight="13.8" x14ac:dyDescent="0.3"/>
  <cols>
    <col min="1" max="2" width="11.44140625" style="1" hidden="1" customWidth="1"/>
    <col min="3" max="3" width="23"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1</v>
      </c>
      <c r="C3" s="50" t="s">
        <v>1</v>
      </c>
      <c r="D3" s="107"/>
      <c r="E3" s="100" t="s">
        <v>18</v>
      </c>
      <c r="F3" s="101">
        <f ca="1">IFERROR(1*MID(MID(CELL( "dateiname",A1), FIND("]", CELL("dateiname", A1))+1, 255),    FIND("_",MID(CELL( "dateiname",A1), FIND("]", CELL("dateiname", A1))+1, 255))+A3,2),"")</f>
        <v>2</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205"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16.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205"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sCPLOTklMsV1eXaaHEkrGKIX00ipn68wbShOAAMDuCRSZf960fL1cO98KlWV/XP3tBPqVVxjNkFdpapCUDcpSg==" saltValue="dmukVTz+aRH3qJBa9oqmxQ==" spinCount="100000" sheet="1" objects="1" scenarios="1"/>
  <dataConsolidate/>
  <mergeCells count="31">
    <mergeCell ref="D18:E18"/>
    <mergeCell ref="C1:F1"/>
    <mergeCell ref="C2:F2"/>
    <mergeCell ref="C7:F7"/>
    <mergeCell ref="D8:F8"/>
    <mergeCell ref="D9:F9"/>
    <mergeCell ref="D10:F10"/>
    <mergeCell ref="C13:E13"/>
    <mergeCell ref="D14:E14"/>
    <mergeCell ref="D15:E15"/>
    <mergeCell ref="D16:E16"/>
    <mergeCell ref="D17:E17"/>
    <mergeCell ref="D34:E34"/>
    <mergeCell ref="D19:E19"/>
    <mergeCell ref="D20:E20"/>
    <mergeCell ref="C21:E21"/>
    <mergeCell ref="C24:E24"/>
    <mergeCell ref="D25:E25"/>
    <mergeCell ref="D26:E26"/>
    <mergeCell ref="D27:E27"/>
    <mergeCell ref="D28:E28"/>
    <mergeCell ref="C29:E29"/>
    <mergeCell ref="C32:F32"/>
    <mergeCell ref="D33:E33"/>
    <mergeCell ref="C44:F44"/>
    <mergeCell ref="D35:E35"/>
    <mergeCell ref="D36:E36"/>
    <mergeCell ref="D37:E37"/>
    <mergeCell ref="D38:E38"/>
    <mergeCell ref="D39:E39"/>
    <mergeCell ref="D40:E40"/>
  </mergeCells>
  <conditionalFormatting sqref="D25:F28 D14:F20 F34:F40">
    <cfRule type="expression" dxfId="53" priority="9">
      <formula>$A$11=0</formula>
    </cfRule>
  </conditionalFormatting>
  <conditionalFormatting sqref="F34:F40">
    <cfRule type="expression" dxfId="52" priority="8">
      <formula>ISNA($B34)</formula>
    </cfRule>
  </conditionalFormatting>
  <conditionalFormatting sqref="D25:E28">
    <cfRule type="expression" dxfId="51" priority="7">
      <formula>ISNA($A25)</formula>
    </cfRule>
  </conditionalFormatting>
  <conditionalFormatting sqref="G34:G40">
    <cfRule type="expression" dxfId="50" priority="6">
      <formula>ISNA($B34)</formula>
    </cfRule>
  </conditionalFormatting>
  <conditionalFormatting sqref="G25:G28">
    <cfRule type="expression" dxfId="49" priority="5">
      <formula>ISNA($A25)</formula>
    </cfRule>
  </conditionalFormatting>
  <conditionalFormatting sqref="G14">
    <cfRule type="expression" dxfId="48" priority="4">
      <formula>ISNA($A14)</formula>
    </cfRule>
  </conditionalFormatting>
  <conditionalFormatting sqref="D14:E20">
    <cfRule type="expression" dxfId="47" priority="3">
      <formula>ISNA($A14)</formula>
    </cfRule>
  </conditionalFormatting>
  <conditionalFormatting sqref="G15:G20">
    <cfRule type="expression" dxfId="46" priority="2">
      <formula>ISNA($A15)</formula>
    </cfRule>
  </conditionalFormatting>
  <conditionalFormatting sqref="D8:F10">
    <cfRule type="expression" dxfId="45"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Menüs'!$A$40:$A$42</xm:f>
          </x14:formula1>
          <xm:sqref>F34:F40</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Menüs'!$I$40:$I$43</xm:f>
          </x14:formula1>
          <xm:sqref>D27:E27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G76"/>
  <sheetViews>
    <sheetView showGridLines="0" topLeftCell="C1" zoomScale="115" zoomScaleNormal="115" zoomScaleSheetLayoutView="130" workbookViewId="0">
      <selection activeCell="D18" sqref="D18:E18"/>
    </sheetView>
  </sheetViews>
  <sheetFormatPr baseColWidth="10" defaultColWidth="11.44140625" defaultRowHeight="13.8" x14ac:dyDescent="0.3"/>
  <cols>
    <col min="1" max="2" width="11.44140625" style="1" hidden="1" customWidth="1"/>
    <col min="3" max="3" width="23"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1</v>
      </c>
      <c r="C3" s="50" t="s">
        <v>1</v>
      </c>
      <c r="D3" s="107"/>
      <c r="E3" s="100" t="s">
        <v>18</v>
      </c>
      <c r="F3" s="101">
        <f ca="1">IFERROR(1*MID(MID(CELL( "dateiname",A1), FIND("]", CELL("dateiname", A1))+1, 255),    FIND("_",MID(CELL( "dateiname",A1), FIND("]", CELL("dateiname", A1))+1, 255))+A3,2),"")</f>
        <v>3</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205"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16.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205"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sCPLOTklMsV1eXaaHEkrGKIX00ipn68wbShOAAMDuCRSZf960fL1cO98KlWV/XP3tBPqVVxjNkFdpapCUDcpSg==" saltValue="dmukVTz+aRH3qJBa9oqmxQ==" spinCount="100000" sheet="1" objects="1" scenarios="1"/>
  <dataConsolidate/>
  <mergeCells count="31">
    <mergeCell ref="D18:E18"/>
    <mergeCell ref="C1:F1"/>
    <mergeCell ref="C2:F2"/>
    <mergeCell ref="C7:F7"/>
    <mergeCell ref="D8:F8"/>
    <mergeCell ref="D9:F9"/>
    <mergeCell ref="D10:F10"/>
    <mergeCell ref="C13:E13"/>
    <mergeCell ref="D14:E14"/>
    <mergeCell ref="D15:E15"/>
    <mergeCell ref="D16:E16"/>
    <mergeCell ref="D17:E17"/>
    <mergeCell ref="D34:E34"/>
    <mergeCell ref="D19:E19"/>
    <mergeCell ref="D20:E20"/>
    <mergeCell ref="C21:E21"/>
    <mergeCell ref="C24:E24"/>
    <mergeCell ref="D25:E25"/>
    <mergeCell ref="D26:E26"/>
    <mergeCell ref="D27:E27"/>
    <mergeCell ref="D28:E28"/>
    <mergeCell ref="C29:E29"/>
    <mergeCell ref="C32:F32"/>
    <mergeCell ref="D33:E33"/>
    <mergeCell ref="C44:F44"/>
    <mergeCell ref="D35:E35"/>
    <mergeCell ref="D36:E36"/>
    <mergeCell ref="D37:E37"/>
    <mergeCell ref="D38:E38"/>
    <mergeCell ref="D39:E39"/>
    <mergeCell ref="D40:E40"/>
  </mergeCells>
  <conditionalFormatting sqref="D25:F28 D14:F20 F34:F40">
    <cfRule type="expression" dxfId="44" priority="9">
      <formula>$A$11=0</formula>
    </cfRule>
  </conditionalFormatting>
  <conditionalFormatting sqref="F34:F40">
    <cfRule type="expression" dxfId="43" priority="8">
      <formula>ISNA($B34)</formula>
    </cfRule>
  </conditionalFormatting>
  <conditionalFormatting sqref="D25:E28">
    <cfRule type="expression" dxfId="42" priority="7">
      <formula>ISNA($A25)</formula>
    </cfRule>
  </conditionalFormatting>
  <conditionalFormatting sqref="G34:G40">
    <cfRule type="expression" dxfId="41" priority="6">
      <formula>ISNA($B34)</formula>
    </cfRule>
  </conditionalFormatting>
  <conditionalFormatting sqref="G25:G28">
    <cfRule type="expression" dxfId="40" priority="5">
      <formula>ISNA($A25)</formula>
    </cfRule>
  </conditionalFormatting>
  <conditionalFormatting sqref="G14">
    <cfRule type="expression" dxfId="39" priority="4">
      <formula>ISNA($A14)</formula>
    </cfRule>
  </conditionalFormatting>
  <conditionalFormatting sqref="D14:E20">
    <cfRule type="expression" dxfId="38" priority="3">
      <formula>ISNA($A14)</formula>
    </cfRule>
  </conditionalFormatting>
  <conditionalFormatting sqref="G15:G20">
    <cfRule type="expression" dxfId="37" priority="2">
      <formula>ISNA($A15)</formula>
    </cfRule>
  </conditionalFormatting>
  <conditionalFormatting sqref="D8:F10">
    <cfRule type="expression" dxfId="36"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Menüs'!$I$40:$I$43</xm:f>
          </x14:formula1>
          <xm:sqref>D27:E27</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Menüs'!$A$40:$A$42</xm:f>
          </x14:formula1>
          <xm:sqref>F34:F40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G76"/>
  <sheetViews>
    <sheetView showGridLines="0" topLeftCell="C1" zoomScale="115" zoomScaleNormal="115" zoomScaleSheetLayoutView="130" workbookViewId="0">
      <selection activeCell="G14" sqref="G14"/>
    </sheetView>
  </sheetViews>
  <sheetFormatPr baseColWidth="10" defaultColWidth="11.44140625" defaultRowHeight="13.8" x14ac:dyDescent="0.3"/>
  <cols>
    <col min="1" max="2" width="11.44140625" style="1" hidden="1" customWidth="1"/>
    <col min="3" max="3" width="24.109375" style="1" customWidth="1"/>
    <col min="4" max="4" width="55.109375" style="1" customWidth="1"/>
    <col min="5" max="5" width="18.6640625" style="1" bestFit="1" customWidth="1"/>
    <col min="6" max="6" width="19.33203125" style="1" bestFit="1" customWidth="1"/>
    <col min="7" max="7" width="43" style="1" bestFit="1" customWidth="1"/>
    <col min="8" max="16384" width="11.44140625" style="1"/>
  </cols>
  <sheetData>
    <row r="1" spans="1:7" s="3" customFormat="1" ht="16.2" thickBot="1" x14ac:dyDescent="0.35">
      <c r="C1" s="266" t="s">
        <v>17</v>
      </c>
      <c r="D1" s="267"/>
      <c r="E1" s="267"/>
      <c r="F1" s="267"/>
    </row>
    <row r="2" spans="1:7" ht="14.4" thickBot="1" x14ac:dyDescent="0.35">
      <c r="C2" s="268" t="s">
        <v>121</v>
      </c>
      <c r="D2" s="269"/>
      <c r="E2" s="269"/>
      <c r="F2" s="269"/>
      <c r="G2" s="116" t="s">
        <v>118</v>
      </c>
    </row>
    <row r="3" spans="1:7" x14ac:dyDescent="0.3">
      <c r="A3" s="1">
        <f ca="1">IF(LEN(MID(CELL("dateiname",A1),FIND("]",CELL("dateiname",A1))+1,255))=10,1,2)</f>
        <v>1</v>
      </c>
      <c r="C3" s="50" t="s">
        <v>1</v>
      </c>
      <c r="D3" s="107"/>
      <c r="E3" s="100" t="s">
        <v>18</v>
      </c>
      <c r="F3" s="101">
        <f ca="1">1*MID(MID(CELL( "dateiname",A1), FIND("]", CELL("dateiname", A1))+1, 255),    FIND("_",MID(CELL( "dateiname",A1), FIND("]", CELL("dateiname", A1))+1, 255))+A3,2)</f>
        <v>4</v>
      </c>
    </row>
    <row r="4" spans="1:7" x14ac:dyDescent="0.3">
      <c r="C4" s="51" t="s">
        <v>0</v>
      </c>
      <c r="D4" s="108"/>
      <c r="E4" s="102" t="s">
        <v>48</v>
      </c>
      <c r="F4" s="103">
        <f ca="1">IFERROR(INDEX(Priorisierung!$K$5:$K$24,MATCH(F3,Priorisierung!$F$5:$F$24,0),1),0)</f>
        <v>0</v>
      </c>
    </row>
    <row r="5" spans="1:7" ht="14.4" thickBot="1" x14ac:dyDescent="0.35">
      <c r="C5" s="52" t="s">
        <v>21</v>
      </c>
      <c r="D5" s="109"/>
      <c r="E5" s="104"/>
      <c r="F5" s="105"/>
    </row>
    <row r="6" spans="1:7" ht="14.4" thickBot="1" x14ac:dyDescent="0.35">
      <c r="C6" s="49"/>
      <c r="D6" s="49"/>
      <c r="E6" s="49"/>
      <c r="F6" s="49"/>
    </row>
    <row r="7" spans="1:7" ht="14.4" thickBot="1" x14ac:dyDescent="0.35">
      <c r="C7" s="268" t="s">
        <v>65</v>
      </c>
      <c r="D7" s="269"/>
      <c r="E7" s="269"/>
      <c r="F7" s="270"/>
      <c r="G7" s="116" t="s">
        <v>118</v>
      </c>
    </row>
    <row r="8" spans="1:7" ht="27.6" x14ac:dyDescent="0.3">
      <c r="A8" s="54">
        <f>IF(D8='Drop - down Menüs'!A24,1,0)</f>
        <v>1</v>
      </c>
      <c r="C8" s="99" t="str">
        <f>'Übersicht Hauptkriterien'!B2</f>
        <v>Straßenbehördliche Vorgaben</v>
      </c>
      <c r="D8" s="271" t="s">
        <v>74</v>
      </c>
      <c r="E8" s="271"/>
      <c r="F8" s="272"/>
    </row>
    <row r="9" spans="1:7" ht="27.6" x14ac:dyDescent="0.3">
      <c r="A9" s="55">
        <f>IF(D9='Drop - down Menüs'!A28,1,0)</f>
        <v>1</v>
      </c>
      <c r="C9" s="95" t="str">
        <f>'Übersicht Hauptkriterien'!B3</f>
        <v>Bauliche und Technische Eignung</v>
      </c>
      <c r="D9" s="273" t="s">
        <v>76</v>
      </c>
      <c r="E9" s="273"/>
      <c r="F9" s="274"/>
    </row>
    <row r="10" spans="1:7" ht="27.6" x14ac:dyDescent="0.3">
      <c r="A10" s="55">
        <f>IF(D10='Drop - down Menüs'!A36,1,0)</f>
        <v>1</v>
      </c>
      <c r="C10" s="95" t="str">
        <f>'Übersicht Hauptkriterien'!B4</f>
        <v>Spezielle Schutznormen (z.B. Denkmalschutz)</v>
      </c>
      <c r="D10" s="273" t="s">
        <v>78</v>
      </c>
      <c r="E10" s="273"/>
      <c r="F10" s="274"/>
    </row>
    <row r="11" spans="1:7" ht="14.4" thickBot="1" x14ac:dyDescent="0.35">
      <c r="A11" s="56">
        <f>IF(MIN($A$8:$A$10)=0,1,1)</f>
        <v>1</v>
      </c>
      <c r="C11" s="47"/>
      <c r="D11" s="48"/>
      <c r="E11" s="48"/>
      <c r="F11" s="48"/>
    </row>
    <row r="12" spans="1:7" ht="14.4" thickBot="1" x14ac:dyDescent="0.35">
      <c r="C12" s="46"/>
      <c r="D12" s="45"/>
      <c r="E12" s="45"/>
      <c r="F12" s="45"/>
    </row>
    <row r="13" spans="1:7" ht="14.4" thickBot="1" x14ac:dyDescent="0.35">
      <c r="C13" s="243" t="s">
        <v>213</v>
      </c>
      <c r="D13" s="244"/>
      <c r="E13" s="262"/>
      <c r="F13" s="132" t="s">
        <v>231</v>
      </c>
      <c r="G13" s="116" t="s">
        <v>118</v>
      </c>
    </row>
    <row r="14" spans="1:7" ht="30" customHeight="1" x14ac:dyDescent="0.3">
      <c r="A14" s="1">
        <f>VLOOKUP(D14,'Drop - down Menüs'!$C$8:$D$12,2,FALSE)</f>
        <v>0</v>
      </c>
      <c r="C14" s="95" t="str">
        <f>'Übersicht Hauptkriterien'!B7</f>
        <v>Siedlungs- und Standortstruktur</v>
      </c>
      <c r="D14" s="263" t="s">
        <v>84</v>
      </c>
      <c r="E14" s="264"/>
      <c r="F14" s="98">
        <f>IFERROR(IF($A$11=0,0,A14),"")</f>
        <v>0</v>
      </c>
      <c r="G14" s="86" t="str">
        <f>"   ◄ Bitte '"&amp; C14 &amp;"' auswählen!"</f>
        <v xml:space="preserve">   ◄ Bitte 'Siedlungs- und Standortstruktur' auswählen!</v>
      </c>
    </row>
    <row r="15" spans="1:7" ht="12.75" customHeight="1" x14ac:dyDescent="0.3">
      <c r="A15" s="1">
        <f>VLOOKUP(D15,'Drop - down Menüs'!$C$15:$D$19,2,FALSE)</f>
        <v>0</v>
      </c>
      <c r="C15" s="95" t="str">
        <f>'Übersicht Hauptkriterien'!B8</f>
        <v>Vorhandene Ladeinfrastruktur</v>
      </c>
      <c r="D15" s="260" t="s">
        <v>84</v>
      </c>
      <c r="E15" s="261"/>
      <c r="F15" s="98">
        <f t="shared" ref="F15:F20" si="0">IFERROR(IF($A$11=0,0,A15),"")</f>
        <v>0</v>
      </c>
      <c r="G15" s="86" t="str">
        <f t="shared" ref="G15:G20" si="1">"   ◄ Bitte '"&amp; C15 &amp;"' auswählen!"</f>
        <v xml:space="preserve">   ◄ Bitte 'Vorhandene Ladeinfrastruktur' auswählen!</v>
      </c>
    </row>
    <row r="16" spans="1:7" x14ac:dyDescent="0.3">
      <c r="A16" s="1">
        <f>VLOOKUP(D16,'Drop - down Menüs'!$C$24:$D$28,2,FALSE)</f>
        <v>0</v>
      </c>
      <c r="C16" s="95" t="str">
        <f>'Übersicht Hauptkriterien'!B9</f>
        <v>POI- Points of Interest</v>
      </c>
      <c r="D16" s="260" t="s">
        <v>226</v>
      </c>
      <c r="E16" s="265"/>
      <c r="F16" s="98">
        <f t="shared" si="0"/>
        <v>0</v>
      </c>
      <c r="G16" s="86" t="str">
        <f t="shared" si="1"/>
        <v xml:space="preserve">   ◄ Bitte 'POI- Points of Interest' auswählen!</v>
      </c>
    </row>
    <row r="17" spans="1:7" ht="30" customHeight="1" x14ac:dyDescent="0.3">
      <c r="A17" s="1">
        <f>VLOOKUP(D17,'Drop - down Menüs'!$C$32:$D$36,2,FALSE)</f>
        <v>0</v>
      </c>
      <c r="C17" s="95" t="str">
        <f>'Übersicht Hauptkriterien'!B10</f>
        <v>Erreichbarkeit</v>
      </c>
      <c r="D17" s="260" t="s">
        <v>84</v>
      </c>
      <c r="E17" s="265"/>
      <c r="F17" s="98">
        <f t="shared" si="0"/>
        <v>0</v>
      </c>
      <c r="G17" s="86" t="str">
        <f t="shared" si="1"/>
        <v xml:space="preserve">   ◄ Bitte 'Erreichbarkeit' auswählen!</v>
      </c>
    </row>
    <row r="18" spans="1:7" ht="41.25" customHeight="1" x14ac:dyDescent="0.3">
      <c r="A18" s="1">
        <f>VLOOKUP(D18,'Drop - down Menüs'!$F$8:$G$12,2,FALSE)</f>
        <v>0</v>
      </c>
      <c r="C18" s="95" t="str">
        <f>'Übersicht Hauptkriterien'!B11</f>
        <v>Befahrbarkeit</v>
      </c>
      <c r="D18" s="260" t="s">
        <v>256</v>
      </c>
      <c r="E18" s="265"/>
      <c r="F18" s="98">
        <f t="shared" si="0"/>
        <v>0</v>
      </c>
      <c r="G18" s="86" t="str">
        <f t="shared" si="1"/>
        <v xml:space="preserve">   ◄ Bitte 'Befahrbarkeit' auswählen!</v>
      </c>
    </row>
    <row r="19" spans="1:7" ht="12.75" customHeight="1" x14ac:dyDescent="0.3">
      <c r="A19" s="1">
        <f>VLOOKUP(D19,'Drop - down Menüs'!$F$24:$G$27,2,FALSE)</f>
        <v>0</v>
      </c>
      <c r="C19" s="95" t="str">
        <f>'Übersicht Hauptkriterien'!B12</f>
        <v>Erkennbarkeit</v>
      </c>
      <c r="D19" s="260" t="s">
        <v>84</v>
      </c>
      <c r="E19" s="261"/>
      <c r="F19" s="98">
        <f t="shared" si="0"/>
        <v>0</v>
      </c>
      <c r="G19" s="86" t="str">
        <f t="shared" si="1"/>
        <v xml:space="preserve">   ◄ Bitte 'Erkennbarkeit' auswählen!</v>
      </c>
    </row>
    <row r="20" spans="1:7" x14ac:dyDescent="0.3">
      <c r="A20" s="1">
        <f>VLOOKUP(D20,'Drop - down Menüs'!$F$32:$G$36,2,FALSE)</f>
        <v>0</v>
      </c>
      <c r="C20" s="95" t="str">
        <f>'Übersicht Hauptkriterien'!B13</f>
        <v>Platzangebot</v>
      </c>
      <c r="D20" s="260" t="s">
        <v>84</v>
      </c>
      <c r="E20" s="261"/>
      <c r="F20" s="98">
        <f t="shared" si="0"/>
        <v>0</v>
      </c>
      <c r="G20" s="86" t="str">
        <f t="shared" si="1"/>
        <v xml:space="preserve">   ◄ Bitte 'Platzangebot' auswählen!</v>
      </c>
    </row>
    <row r="21" spans="1:7" ht="14.4" thickBot="1" x14ac:dyDescent="0.35">
      <c r="C21" s="252" t="s">
        <v>53</v>
      </c>
      <c r="D21" s="253"/>
      <c r="E21" s="254"/>
      <c r="F21" s="97">
        <f>IFERROR(SUM(F14:F20)/COUNTIF($F$14:$F$20,"&gt;0"),0)</f>
        <v>0</v>
      </c>
      <c r="G21" s="87"/>
    </row>
    <row r="22" spans="1:7" x14ac:dyDescent="0.3">
      <c r="C22" s="47"/>
      <c r="D22" s="79"/>
      <c r="E22" s="79"/>
      <c r="F22" s="79"/>
      <c r="G22" s="87"/>
    </row>
    <row r="23" spans="1:7" ht="14.4" thickBot="1" x14ac:dyDescent="0.35">
      <c r="C23" s="80"/>
      <c r="D23" s="80"/>
      <c r="E23" s="80"/>
      <c r="F23" s="80"/>
      <c r="G23" s="87"/>
    </row>
    <row r="24" spans="1:7" ht="14.4" thickBot="1" x14ac:dyDescent="0.35">
      <c r="C24" s="255" t="s">
        <v>212</v>
      </c>
      <c r="D24" s="256"/>
      <c r="E24" s="256"/>
      <c r="F24" s="132" t="s">
        <v>231</v>
      </c>
      <c r="G24" s="116" t="s">
        <v>118</v>
      </c>
    </row>
    <row r="25" spans="1:7" x14ac:dyDescent="0.3">
      <c r="A25" s="1">
        <f>VLOOKUP(D25,'Drop - down Menüs'!$I$24:$J$28,2,FALSE)</f>
        <v>0</v>
      </c>
      <c r="C25" s="95" t="str">
        <f>'Übersicht Hauptkriterien'!B16</f>
        <v>Fördermöglichkeiten</v>
      </c>
      <c r="D25" s="248" t="s">
        <v>84</v>
      </c>
      <c r="E25" s="249"/>
      <c r="F25" s="96">
        <f>IFERROR(IF($A$11=0,0,A25),"")</f>
        <v>0</v>
      </c>
      <c r="G25" s="86" t="str">
        <f>"   ◄ Bitte '"&amp; C25 &amp;"' auswählen!"</f>
        <v xml:space="preserve">   ◄ Bitte 'Fördermöglichkeiten' auswählen!</v>
      </c>
    </row>
    <row r="26" spans="1:7" x14ac:dyDescent="0.3">
      <c r="A26" s="1">
        <f>VLOOKUP(D26,'Drop - down Menüs'!$I$32:$J$35,2,FALSE)</f>
        <v>0</v>
      </c>
      <c r="C26" s="95" t="str">
        <f>'Übersicht Hauptkriterien'!B17</f>
        <v>Bauliche Maßnahmen</v>
      </c>
      <c r="D26" s="248" t="s">
        <v>84</v>
      </c>
      <c r="E26" s="249"/>
      <c r="F26" s="96">
        <f>IFERROR(IF($A$11=0,0,A26),"")</f>
        <v>0</v>
      </c>
      <c r="G26" s="86" t="str">
        <f t="shared" ref="G26:G28" si="2">"   ◄ Bitte '"&amp; C26 &amp;"' auswählen!"</f>
        <v xml:space="preserve">   ◄ Bitte 'Bauliche Maßnahmen' auswählen!</v>
      </c>
    </row>
    <row r="27" spans="1:7" x14ac:dyDescent="0.3">
      <c r="A27" s="1">
        <f>VLOOKUP(D27,'Drop - down Menüs'!$I$40:$J$43,2,FALSE)</f>
        <v>0</v>
      </c>
      <c r="C27" s="95" t="str">
        <f>'Übersicht Hauptkriterien'!B18</f>
        <v>Stromnetz</v>
      </c>
      <c r="D27" s="248" t="s">
        <v>84</v>
      </c>
      <c r="E27" s="249"/>
      <c r="F27" s="96">
        <f t="shared" ref="F27:F28" si="3">IFERROR(IF($A$11=0,0,A27),"")</f>
        <v>0</v>
      </c>
      <c r="G27" s="86" t="str">
        <f t="shared" si="2"/>
        <v xml:space="preserve">   ◄ Bitte 'Stromnetz' auswählen!</v>
      </c>
    </row>
    <row r="28" spans="1:7" x14ac:dyDescent="0.3">
      <c r="A28" s="1">
        <f>VLOOKUP(D28,'Drop - down Menüs'!$I$47:$J$50,2,FALSE)</f>
        <v>0</v>
      </c>
      <c r="C28" s="95" t="str">
        <f>'Übersicht Hauptkriterien'!B19</f>
        <v>Wirtschaftlichkeit</v>
      </c>
      <c r="D28" s="250" t="s">
        <v>240</v>
      </c>
      <c r="E28" s="251"/>
      <c r="F28" s="96">
        <f t="shared" si="3"/>
        <v>0</v>
      </c>
      <c r="G28" s="86" t="str">
        <f t="shared" si="2"/>
        <v xml:space="preserve">   ◄ Bitte 'Wirtschaftlichkeit' auswählen!</v>
      </c>
    </row>
    <row r="29" spans="1:7" ht="14.4" thickBot="1" x14ac:dyDescent="0.35">
      <c r="C29" s="252" t="s">
        <v>53</v>
      </c>
      <c r="D29" s="253"/>
      <c r="E29" s="254"/>
      <c r="F29" s="97">
        <f>IFERROR(SUM(F25:F28)/COUNTIF($F$25:$F$28,"&gt;0"),0)</f>
        <v>0</v>
      </c>
      <c r="G29" s="87"/>
    </row>
    <row r="30" spans="1:7" x14ac:dyDescent="0.3">
      <c r="C30" s="81"/>
      <c r="D30" s="81"/>
      <c r="E30" s="81"/>
      <c r="F30" s="81"/>
      <c r="G30" s="87"/>
    </row>
    <row r="31" spans="1:7" ht="14.4" thickBot="1" x14ac:dyDescent="0.35">
      <c r="C31" s="81"/>
      <c r="D31" s="81"/>
      <c r="E31" s="81"/>
      <c r="F31" s="81"/>
      <c r="G31" s="87"/>
    </row>
    <row r="32" spans="1:7" ht="14.4" thickBot="1" x14ac:dyDescent="0.35">
      <c r="C32" s="255" t="s">
        <v>119</v>
      </c>
      <c r="D32" s="256"/>
      <c r="E32" s="256"/>
      <c r="F32" s="257"/>
      <c r="G32" s="116" t="s">
        <v>118</v>
      </c>
    </row>
    <row r="33" spans="1:7" s="9" customFormat="1" ht="15" x14ac:dyDescent="0.3">
      <c r="A33" s="76" t="s">
        <v>116</v>
      </c>
      <c r="B33" s="76" t="s">
        <v>115</v>
      </c>
      <c r="C33" s="172" t="s">
        <v>14</v>
      </c>
      <c r="D33" s="258" t="s">
        <v>12</v>
      </c>
      <c r="E33" s="259"/>
      <c r="F33" s="173"/>
      <c r="G33" s="88"/>
    </row>
    <row r="34" spans="1:7" x14ac:dyDescent="0.3">
      <c r="A34" s="73">
        <f>IF($A$11=0,0,VLOOKUP(F34,'Drop - down Menüs'!$C$40:$D$42,2,FALSE))</f>
        <v>0</v>
      </c>
      <c r="B34" s="77">
        <f>C34*A34</f>
        <v>0</v>
      </c>
      <c r="C34" s="90">
        <f>'Zusatzkriterien Gewichtung'!C3</f>
        <v>0.2</v>
      </c>
      <c r="D34" s="246" t="str">
        <f>'Zusatzkriterien Gewichtung'!B3</f>
        <v>Überdachung</v>
      </c>
      <c r="E34" s="247"/>
      <c r="F34" s="106" t="s">
        <v>107</v>
      </c>
      <c r="G34" s="86" t="s">
        <v>117</v>
      </c>
    </row>
    <row r="35" spans="1:7" x14ac:dyDescent="0.3">
      <c r="A35" s="73">
        <f>IF($A$11=0,0,VLOOKUP(F35,'Drop - down Menüs'!$C$40:$D$42,2,FALSE))</f>
        <v>0</v>
      </c>
      <c r="B35" s="77">
        <f t="shared" ref="B35:B40" si="4">C35*A35</f>
        <v>0</v>
      </c>
      <c r="C35" s="90">
        <f>'Zusatzkriterien Gewichtung'!C4</f>
        <v>0.2</v>
      </c>
      <c r="D35" s="246" t="str">
        <f>'Zusatzkriterien Gewichtung'!B4</f>
        <v>Winterdienst</v>
      </c>
      <c r="E35" s="247"/>
      <c r="F35" s="106" t="s">
        <v>107</v>
      </c>
      <c r="G35" s="86" t="s">
        <v>117</v>
      </c>
    </row>
    <row r="36" spans="1:7" x14ac:dyDescent="0.3">
      <c r="A36" s="73">
        <f>IF($A$11=0,0,VLOOKUP(F36,'Drop - down Menüs'!$C$40:$D$42,2,FALSE))</f>
        <v>0</v>
      </c>
      <c r="B36" s="77">
        <f t="shared" si="4"/>
        <v>0</v>
      </c>
      <c r="C36" s="90">
        <f>'Zusatzkriterien Gewichtung'!C5</f>
        <v>0.2</v>
      </c>
      <c r="D36" s="246" t="str">
        <f>'Zusatzkriterien Gewichtung'!B5</f>
        <v>Beleuchtung (Sicherheitsaspekt)</v>
      </c>
      <c r="E36" s="247"/>
      <c r="F36" s="106" t="s">
        <v>107</v>
      </c>
      <c r="G36" s="86" t="s">
        <v>117</v>
      </c>
    </row>
    <row r="37" spans="1:7" x14ac:dyDescent="0.3">
      <c r="A37" s="73">
        <f>IF($A$11=0,0,VLOOKUP(F37,'Drop - down Menüs'!$C$40:$D$42,2,FALSE))</f>
        <v>0</v>
      </c>
      <c r="B37" s="77">
        <f t="shared" si="4"/>
        <v>0</v>
      </c>
      <c r="C37" s="90">
        <f>'Zusatzkriterien Gewichtung'!C6</f>
        <v>0.1</v>
      </c>
      <c r="D37" s="246" t="str">
        <f>'Zusatzkriterien Gewichtung'!B6</f>
        <v xml:space="preserve">Synergien mit bestehenden Bestrebungen </v>
      </c>
      <c r="E37" s="247"/>
      <c r="F37" s="106" t="s">
        <v>107</v>
      </c>
      <c r="G37" s="86" t="s">
        <v>117</v>
      </c>
    </row>
    <row r="38" spans="1:7" x14ac:dyDescent="0.3">
      <c r="A38" s="73">
        <f>IF($A$11=0,0,VLOOKUP(F38,'Drop - down Menüs'!$C$40:$D$42,2,FALSE))</f>
        <v>0</v>
      </c>
      <c r="B38" s="77">
        <f t="shared" si="4"/>
        <v>0</v>
      </c>
      <c r="C38" s="90">
        <f>'Zusatzkriterien Gewichtung'!C7</f>
        <v>0.1</v>
      </c>
      <c r="D38" s="246" t="str">
        <f>'Zusatzkriterien Gewichtung'!B7</f>
        <v xml:space="preserve">Erweiterungsmöglichkeiten </v>
      </c>
      <c r="E38" s="247"/>
      <c r="F38" s="106" t="s">
        <v>107</v>
      </c>
      <c r="G38" s="86" t="s">
        <v>117</v>
      </c>
    </row>
    <row r="39" spans="1:7" x14ac:dyDescent="0.3">
      <c r="A39" s="73">
        <f>IF($A$11=0,0,VLOOKUP(F39,'Drop - down Menüs'!$C$40:$D$42,2,FALSE))</f>
        <v>0</v>
      </c>
      <c r="B39" s="77">
        <f t="shared" si="4"/>
        <v>0</v>
      </c>
      <c r="C39" s="91">
        <f>'Zusatzkriterien Gewichtung'!C8</f>
        <v>0.1</v>
      </c>
      <c r="D39" s="246" t="str">
        <f>'Zusatzkriterien Gewichtung'!B8</f>
        <v xml:space="preserve">Multimodale Anknüpfungspunkte </v>
      </c>
      <c r="E39" s="247"/>
      <c r="F39" s="106" t="s">
        <v>107</v>
      </c>
      <c r="G39" s="86" t="s">
        <v>117</v>
      </c>
    </row>
    <row r="40" spans="1:7" x14ac:dyDescent="0.3">
      <c r="A40" s="73">
        <f>IF($A$11=0,0,VLOOKUP(F40,'Drop - down Menüs'!$C$40:$D$42,2,FALSE))</f>
        <v>0</v>
      </c>
      <c r="B40" s="77">
        <f t="shared" si="4"/>
        <v>0</v>
      </c>
      <c r="C40" s="91">
        <f>'Zusatzkriterien Gewichtung'!C9</f>
        <v>0.1</v>
      </c>
      <c r="D40" s="246" t="str">
        <f>'Zusatzkriterien Gewichtung'!B9</f>
        <v>Verweilmöglichkeit (Parkbank)</v>
      </c>
      <c r="E40" s="247"/>
      <c r="F40" s="106" t="s">
        <v>107</v>
      </c>
      <c r="G40" s="86" t="s">
        <v>117</v>
      </c>
    </row>
    <row r="41" spans="1:7" ht="14.4" thickBot="1" x14ac:dyDescent="0.35">
      <c r="A41" s="84"/>
      <c r="B41" s="74">
        <f>SUM(B34:B40)*10</f>
        <v>0</v>
      </c>
      <c r="C41" s="92"/>
      <c r="D41" s="93"/>
      <c r="E41" s="94" t="s">
        <v>13</v>
      </c>
      <c r="F41" s="78">
        <f>IFERROR(B41/COUNTIF($B$34:$B$40,"&gt;0"),0)</f>
        <v>0</v>
      </c>
      <c r="G41" s="89"/>
    </row>
    <row r="42" spans="1:7" s="2" customFormat="1" x14ac:dyDescent="0.3">
      <c r="A42" s="75"/>
      <c r="B42" s="75"/>
      <c r="C42" s="44"/>
      <c r="D42" s="45"/>
      <c r="E42" s="45"/>
    </row>
    <row r="43" spans="1:7" s="2" customFormat="1" ht="14.4" thickBot="1" x14ac:dyDescent="0.35">
      <c r="A43" s="1"/>
      <c r="B43" s="1"/>
      <c r="C43" s="46"/>
      <c r="D43" s="46"/>
      <c r="E43" s="46"/>
      <c r="F43" s="46"/>
    </row>
    <row r="44" spans="1:7" ht="14.4" thickBot="1" x14ac:dyDescent="0.35">
      <c r="C44" s="243" t="s">
        <v>120</v>
      </c>
      <c r="D44" s="244"/>
      <c r="E44" s="244"/>
      <c r="F44" s="245"/>
      <c r="G44" s="116" t="s">
        <v>118</v>
      </c>
    </row>
    <row r="45" spans="1:7" x14ac:dyDescent="0.3">
      <c r="C45" s="66"/>
      <c r="D45" s="66"/>
      <c r="E45" s="66"/>
      <c r="F45" s="66"/>
    </row>
    <row r="46" spans="1:7" x14ac:dyDescent="0.3">
      <c r="C46" s="66"/>
      <c r="D46" s="66"/>
      <c r="E46" s="66"/>
      <c r="F46" s="66"/>
    </row>
    <row r="47" spans="1:7" x14ac:dyDescent="0.3">
      <c r="C47" s="66"/>
      <c r="D47" s="66"/>
      <c r="E47" s="66"/>
      <c r="F47" s="66"/>
    </row>
    <row r="48" spans="1:7" x14ac:dyDescent="0.3">
      <c r="C48" s="66"/>
      <c r="D48" s="66"/>
      <c r="E48" s="66"/>
      <c r="F48" s="66"/>
    </row>
    <row r="49" spans="3:6" x14ac:dyDescent="0.3">
      <c r="C49" s="66"/>
      <c r="D49" s="66"/>
      <c r="E49" s="66"/>
      <c r="F49" s="66"/>
    </row>
    <row r="50" spans="3:6" x14ac:dyDescent="0.3">
      <c r="C50" s="66"/>
      <c r="D50" s="66"/>
      <c r="E50" s="66"/>
      <c r="F50" s="66"/>
    </row>
    <row r="51" spans="3:6" x14ac:dyDescent="0.3">
      <c r="C51" s="66"/>
      <c r="D51" s="66"/>
      <c r="E51" s="66"/>
      <c r="F51" s="66"/>
    </row>
    <row r="52" spans="3:6" x14ac:dyDescent="0.3">
      <c r="C52" s="66"/>
      <c r="D52" s="66"/>
      <c r="E52" s="66"/>
      <c r="F52" s="66"/>
    </row>
    <row r="53" spans="3:6" x14ac:dyDescent="0.3">
      <c r="C53" s="66"/>
      <c r="D53" s="66"/>
      <c r="E53" s="66"/>
      <c r="F53" s="66"/>
    </row>
    <row r="54" spans="3:6" x14ac:dyDescent="0.3">
      <c r="C54" s="66"/>
      <c r="D54" s="66"/>
      <c r="E54" s="66"/>
      <c r="F54" s="66"/>
    </row>
    <row r="55" spans="3:6" x14ac:dyDescent="0.3">
      <c r="C55" s="66"/>
      <c r="D55" s="66"/>
      <c r="E55" s="66"/>
      <c r="F55" s="66"/>
    </row>
    <row r="56" spans="3:6" x14ac:dyDescent="0.3">
      <c r="C56" s="66"/>
      <c r="D56" s="66"/>
      <c r="E56" s="66"/>
      <c r="F56" s="66"/>
    </row>
    <row r="57" spans="3:6" x14ac:dyDescent="0.3">
      <c r="C57" s="66"/>
      <c r="D57" s="66"/>
      <c r="E57" s="66"/>
      <c r="F57" s="66"/>
    </row>
    <row r="58" spans="3:6" x14ac:dyDescent="0.3">
      <c r="C58" s="66"/>
      <c r="D58" s="66"/>
      <c r="E58" s="66"/>
      <c r="F58" s="66"/>
    </row>
    <row r="59" spans="3:6" x14ac:dyDescent="0.3">
      <c r="C59" s="66"/>
      <c r="D59" s="66"/>
      <c r="E59" s="66"/>
      <c r="F59" s="66"/>
    </row>
    <row r="60" spans="3:6" x14ac:dyDescent="0.3">
      <c r="C60" s="66"/>
      <c r="D60" s="66"/>
      <c r="E60" s="66"/>
      <c r="F60" s="66"/>
    </row>
    <row r="61" spans="3:6" x14ac:dyDescent="0.3">
      <c r="C61" s="66"/>
      <c r="D61" s="66"/>
      <c r="E61" s="66"/>
      <c r="F61" s="66"/>
    </row>
    <row r="62" spans="3:6" x14ac:dyDescent="0.3">
      <c r="C62" s="66"/>
      <c r="D62" s="66"/>
      <c r="E62" s="66"/>
      <c r="F62" s="66"/>
    </row>
    <row r="63" spans="3:6" x14ac:dyDescent="0.3">
      <c r="C63" s="66"/>
      <c r="D63" s="66"/>
      <c r="E63" s="66"/>
      <c r="F63" s="66"/>
    </row>
    <row r="64" spans="3:6" x14ac:dyDescent="0.3">
      <c r="C64" s="66"/>
      <c r="D64" s="66"/>
      <c r="E64" s="66"/>
      <c r="F64" s="66"/>
    </row>
    <row r="65" spans="3:6" x14ac:dyDescent="0.3">
      <c r="C65" s="66"/>
      <c r="D65" s="66"/>
      <c r="E65" s="66"/>
      <c r="F65" s="66"/>
    </row>
    <row r="66" spans="3:6" x14ac:dyDescent="0.3">
      <c r="C66" s="66"/>
      <c r="D66" s="66"/>
      <c r="E66" s="66"/>
      <c r="F66" s="66"/>
    </row>
    <row r="67" spans="3:6" x14ac:dyDescent="0.3">
      <c r="C67" s="66"/>
      <c r="D67" s="66"/>
      <c r="E67" s="66"/>
      <c r="F67" s="66"/>
    </row>
    <row r="68" spans="3:6" x14ac:dyDescent="0.3">
      <c r="C68" s="66"/>
      <c r="D68" s="66"/>
      <c r="E68" s="66"/>
      <c r="F68" s="66"/>
    </row>
    <row r="69" spans="3:6" x14ac:dyDescent="0.3">
      <c r="C69" s="66"/>
      <c r="D69" s="66"/>
      <c r="E69" s="66"/>
      <c r="F69" s="66"/>
    </row>
    <row r="70" spans="3:6" x14ac:dyDescent="0.3">
      <c r="C70" s="66"/>
      <c r="D70" s="66"/>
      <c r="E70" s="66"/>
      <c r="F70" s="66"/>
    </row>
    <row r="71" spans="3:6" x14ac:dyDescent="0.3">
      <c r="C71" s="66"/>
      <c r="D71" s="66"/>
      <c r="E71" s="66"/>
      <c r="F71" s="66"/>
    </row>
    <row r="72" spans="3:6" x14ac:dyDescent="0.3">
      <c r="C72" s="66"/>
      <c r="D72" s="66"/>
      <c r="E72" s="66"/>
      <c r="F72" s="66"/>
    </row>
    <row r="73" spans="3:6" x14ac:dyDescent="0.3">
      <c r="C73" s="66"/>
      <c r="D73" s="66"/>
      <c r="E73" s="66"/>
      <c r="F73" s="66"/>
    </row>
    <row r="74" spans="3:6" x14ac:dyDescent="0.3">
      <c r="C74" s="66"/>
      <c r="D74" s="66"/>
      <c r="E74" s="66"/>
      <c r="F74" s="66"/>
    </row>
    <row r="75" spans="3:6" s="2" customFormat="1" x14ac:dyDescent="0.3">
      <c r="C75" s="66"/>
      <c r="D75" s="66"/>
      <c r="E75" s="66"/>
      <c r="F75" s="66"/>
    </row>
    <row r="76" spans="3:6" s="2" customFormat="1" x14ac:dyDescent="0.3">
      <c r="C76" s="66"/>
      <c r="D76" s="66"/>
      <c r="E76" s="66"/>
      <c r="F76" s="66"/>
    </row>
  </sheetData>
  <sheetProtection algorithmName="SHA-512" hashValue="/ytUAmvyiAEr0mo0XxQJdKzw3VTl1WxtwPMbLI8qmlkt2t4ZjzYjVo2EgWXmCFxPsgl3+PW0e2z2xODIPVeC1w==" saltValue="aHr9o0Tlm3MCGV8WfEPHCA==" spinCount="100000" sheet="1" objects="1" scenarios="1"/>
  <dataConsolidate/>
  <mergeCells count="31">
    <mergeCell ref="C44:F44"/>
    <mergeCell ref="D35:E35"/>
    <mergeCell ref="D36:E36"/>
    <mergeCell ref="D37:E37"/>
    <mergeCell ref="D38:E38"/>
    <mergeCell ref="D39:E39"/>
    <mergeCell ref="D40:E40"/>
    <mergeCell ref="D34:E34"/>
    <mergeCell ref="D19:E19"/>
    <mergeCell ref="D20:E20"/>
    <mergeCell ref="C21:E21"/>
    <mergeCell ref="C24:E24"/>
    <mergeCell ref="D25:E25"/>
    <mergeCell ref="D26:E26"/>
    <mergeCell ref="D27:E27"/>
    <mergeCell ref="D28:E28"/>
    <mergeCell ref="C29:E29"/>
    <mergeCell ref="C32:F32"/>
    <mergeCell ref="D33:E33"/>
    <mergeCell ref="D18:E18"/>
    <mergeCell ref="C1:F1"/>
    <mergeCell ref="C2:F2"/>
    <mergeCell ref="C7:F7"/>
    <mergeCell ref="D8:F8"/>
    <mergeCell ref="D9:F9"/>
    <mergeCell ref="D10:F10"/>
    <mergeCell ref="C13:E13"/>
    <mergeCell ref="D14:E14"/>
    <mergeCell ref="D15:E15"/>
    <mergeCell ref="D16:E16"/>
    <mergeCell ref="D17:E17"/>
  </mergeCells>
  <conditionalFormatting sqref="D25:F28 D14:F20 F34:F40">
    <cfRule type="expression" dxfId="35" priority="9">
      <formula>$A$11=0</formula>
    </cfRule>
  </conditionalFormatting>
  <conditionalFormatting sqref="F34:F40">
    <cfRule type="expression" dxfId="34" priority="8">
      <formula>ISNA($B34)</formula>
    </cfRule>
  </conditionalFormatting>
  <conditionalFormatting sqref="D25:E28">
    <cfRule type="expression" dxfId="33" priority="7">
      <formula>ISNA($A25)</formula>
    </cfRule>
  </conditionalFormatting>
  <conditionalFormatting sqref="G34:G40">
    <cfRule type="expression" dxfId="32" priority="6">
      <formula>ISNA($B34)</formula>
    </cfRule>
  </conditionalFormatting>
  <conditionalFormatting sqref="G25:G28">
    <cfRule type="expression" dxfId="31" priority="5">
      <formula>ISNA($A25)</formula>
    </cfRule>
  </conditionalFormatting>
  <conditionalFormatting sqref="G14">
    <cfRule type="expression" dxfId="30" priority="4">
      <formula>ISNA($A14)</formula>
    </cfRule>
  </conditionalFormatting>
  <conditionalFormatting sqref="D14:E20">
    <cfRule type="expression" dxfId="29" priority="3">
      <formula>ISNA($A14)</formula>
    </cfRule>
  </conditionalFormatting>
  <conditionalFormatting sqref="G15:G20">
    <cfRule type="expression" dxfId="28" priority="2">
      <formula>ISNA($A15)</formula>
    </cfRule>
  </conditionalFormatting>
  <conditionalFormatting sqref="D8:F10">
    <cfRule type="expression" dxfId="27" priority="1">
      <formula>$A8=0</formula>
    </cfRule>
  </conditionalFormatting>
  <hyperlinks>
    <hyperlink ref="G2" location="Anleitung!C230" display="Link zur Hilfe"/>
    <hyperlink ref="G7" location="Anleitung!C245" display="Link zur Hilfe"/>
    <hyperlink ref="G13" location="Anleitung!C260" display="Link zur Hilfe"/>
    <hyperlink ref="G24" location="Anleitung!C280" display="Link zur Hilfe"/>
    <hyperlink ref="G32" location="Anleitung!C300" display="Link zur Hilfe"/>
    <hyperlink ref="G44" location="Anleitung!C330" display="Link zur Hilfe"/>
  </hyperlinks>
  <pageMargins left="0.7" right="0.17" top="0.33" bottom="0.27" header="0.3" footer="0.17"/>
  <pageSetup paperSize="9" fitToHeight="0" orientation="portrait" horizontalDpi="4294967295" verticalDpi="4294967295"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'Drop - down Menüs'!$I$40:$I$43</xm:f>
          </x14:formula1>
          <xm:sqref>D27:E27</xm:sqref>
        </x14:dataValidation>
        <x14:dataValidation type="list" allowBlank="1" showInputMessage="1" showErrorMessage="1">
          <x14:formula1>
            <xm:f>'Drop - down Menüs'!$I$32:$I$35</xm:f>
          </x14:formula1>
          <xm:sqref>D26:E26</xm:sqref>
        </x14:dataValidation>
        <x14:dataValidation type="list" allowBlank="1" showInputMessage="1" showErrorMessage="1">
          <x14:formula1>
            <xm:f>'Drop - down Menüs'!$I$24:$I$28</xm:f>
          </x14:formula1>
          <xm:sqref>D25:E25</xm:sqref>
        </x14:dataValidation>
        <x14:dataValidation type="list" allowBlank="1" showInputMessage="1" showErrorMessage="1">
          <x14:formula1>
            <xm:f>'Drop - down Menüs'!$F$32:$F$36</xm:f>
          </x14:formula1>
          <xm:sqref>D20:E20</xm:sqref>
        </x14:dataValidation>
        <x14:dataValidation type="list" allowBlank="1" showInputMessage="1" showErrorMessage="1">
          <x14:formula1>
            <xm:f>'Drop - down Menüs'!$F$24:$F$27</xm:f>
          </x14:formula1>
          <xm:sqref>D19:E19</xm:sqref>
        </x14:dataValidation>
        <x14:dataValidation type="list" allowBlank="1" showInputMessage="1" showErrorMessage="1">
          <x14:formula1>
            <xm:f>'Drop - down Menüs'!$F$8:$F$12</xm:f>
          </x14:formula1>
          <xm:sqref>D18:E18</xm:sqref>
        </x14:dataValidation>
        <x14:dataValidation type="list" allowBlank="1" showInputMessage="1" showErrorMessage="1">
          <x14:formula1>
            <xm:f>'Drop - down Menüs'!$C$32:$C$36</xm:f>
          </x14:formula1>
          <xm:sqref>D17:E17</xm:sqref>
        </x14:dataValidation>
        <x14:dataValidation type="list" allowBlank="1" showInputMessage="1" showErrorMessage="1">
          <x14:formula1>
            <xm:f>'Drop - down Menüs'!$C$24:$C$27</xm:f>
          </x14:formula1>
          <xm:sqref>D16:E16</xm:sqref>
        </x14:dataValidation>
        <x14:dataValidation type="list" allowBlank="1" showInputMessage="1" showErrorMessage="1">
          <x14:formula1>
            <xm:f>'Drop - down Menüs'!$C$8:$C$12</xm:f>
          </x14:formula1>
          <xm:sqref>D14:E14</xm:sqref>
        </x14:dataValidation>
        <x14:dataValidation type="list" allowBlank="1" showInputMessage="1" showErrorMessage="1">
          <x14:formula1>
            <xm:f>'Drop - down Menüs'!$A$36:$A$37</xm:f>
          </x14:formula1>
          <xm:sqref>D10:F10</xm:sqref>
        </x14:dataValidation>
        <x14:dataValidation type="list" allowBlank="1" showInputMessage="1" showErrorMessage="1">
          <x14:formula1>
            <xm:f>'Drop - down Menüs'!$A$28:$A$29</xm:f>
          </x14:formula1>
          <xm:sqref>D9:F9</xm:sqref>
        </x14:dataValidation>
        <x14:dataValidation type="list" allowBlank="1" showInputMessage="1" showErrorMessage="1">
          <x14:formula1>
            <xm:f>'Drop - down Menüs'!$A$24:$A$25</xm:f>
          </x14:formula1>
          <xm:sqref>D8:F8</xm:sqref>
        </x14:dataValidation>
        <x14:dataValidation type="list" allowBlank="1" showInputMessage="1" showErrorMessage="1">
          <x14:formula1>
            <xm:f>'Drop - down Menüs'!$A$2:$A$5</xm:f>
          </x14:formula1>
          <xm:sqref>F5</xm:sqref>
        </x14:dataValidation>
        <x14:dataValidation type="list" allowBlank="1" showInputMessage="1" showErrorMessage="1">
          <x14:formula1>
            <xm:f>'Drop - down Menüs'!$C$15:$C$19</xm:f>
          </x14:formula1>
          <xm:sqref>D15:E15</xm:sqref>
        </x14:dataValidation>
        <x14:dataValidation type="list" allowBlank="1" showInputMessage="1" showErrorMessage="1">
          <x14:formula1>
            <xm:f>'Drop - down Menüs'!$I$47:$I$50</xm:f>
          </x14:formula1>
          <xm:sqref>D28:E28</xm:sqref>
        </x14:dataValidation>
        <x14:dataValidation type="list" allowBlank="1" showInputMessage="1" showErrorMessage="1">
          <x14:formula1>
            <xm:f>'Drop - down Menüs'!$A$40:$A$42</xm:f>
          </x14:formula1>
          <xm:sqref>F34:F40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10</vt:i4>
      </vt:variant>
    </vt:vector>
  </HeadingPairs>
  <TitlesOfParts>
    <vt:vector size="24" baseType="lpstr">
      <vt:lpstr>Erklärung</vt:lpstr>
      <vt:lpstr>Anleitung</vt:lpstr>
      <vt:lpstr>Priorisierung</vt:lpstr>
      <vt:lpstr>Übersicht Hauptkriterien</vt:lpstr>
      <vt:lpstr>Zusatzkriterien Gewichtung</vt:lpstr>
      <vt:lpstr>Standort_1</vt:lpstr>
      <vt:lpstr>Standort_2</vt:lpstr>
      <vt:lpstr>Standort_3</vt:lpstr>
      <vt:lpstr>Standort_4</vt:lpstr>
      <vt:lpstr>Standort_5</vt:lpstr>
      <vt:lpstr>Standort_6</vt:lpstr>
      <vt:lpstr>Vorlage</vt:lpstr>
      <vt:lpstr>Drop - down Menüs</vt:lpstr>
      <vt:lpstr>Gewichtung Zusatzkriterien</vt:lpstr>
      <vt:lpstr>'Gewichtung Zusatzkriterien'!Druckbereich</vt:lpstr>
      <vt:lpstr>Priorisierung!Druckbereich</vt:lpstr>
      <vt:lpstr>Standort_1!Druckbereich</vt:lpstr>
      <vt:lpstr>Standort_2!Druckbereich</vt:lpstr>
      <vt:lpstr>Standort_3!Druckbereich</vt:lpstr>
      <vt:lpstr>Standort_4!Druckbereich</vt:lpstr>
      <vt:lpstr>Standort_5!Druckbereich</vt:lpstr>
      <vt:lpstr>Standort_6!Druckbereich</vt:lpstr>
      <vt:lpstr>'Übersicht Hauptkriterien'!Druckbereich</vt:lpstr>
      <vt:lpstr>Vorlage!Druckbereich</vt:lpstr>
    </vt:vector>
  </TitlesOfParts>
  <Company>Holding Graz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Stadtschreiber Eva</dc:creator>
  <cp:lastModifiedBy>Beran Manuela</cp:lastModifiedBy>
  <cp:lastPrinted>2021-06-09T13:18:05Z</cp:lastPrinted>
  <dcterms:created xsi:type="dcterms:W3CDTF">2016-10-21T08:12:51Z</dcterms:created>
  <dcterms:modified xsi:type="dcterms:W3CDTF">2021-09-01T05:43:36Z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P_GUID">
    <vt:lpwstr>cdf25fe3-21cc-4853-9d81-30a7e45f71a5</vt:lpwstr>
  </property>
</Properties>
</file>